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lhaywilson/Desktop/PFAS/TRFilestoWebDev/"/>
    </mc:Choice>
  </mc:AlternateContent>
  <xr:revisionPtr revIDLastSave="0" documentId="13_ncr:1_{1891093F-A5FD-D145-8F80-0E6018BA7FC5}" xr6:coauthVersionLast="47" xr6:coauthVersionMax="47" xr10:uidLastSave="{00000000-0000-0000-0000-000000000000}"/>
  <bookViews>
    <workbookView xWindow="16620" yWindow="500" windowWidth="34580" windowHeight="23760" tabRatio="729" xr2:uid="{00000000-000D-0000-FFFF-FFFF00000000}"/>
  </bookViews>
  <sheets>
    <sheet name="Main Table" sheetId="1" r:id="rId1"/>
    <sheet name="Solubility (S)" sheetId="15" r:id="rId2"/>
    <sheet name="Vapor Pressure (VP)" sheetId="14" r:id="rId3"/>
    <sheet name="Henry's Constant (KH)" sheetId="13" r:id="rId4"/>
    <sheet name="Critical Micelle Conc. (CMC)" sheetId="16" r:id="rId5"/>
    <sheet name="Log Koc" sheetId="11" r:id="rId6"/>
    <sheet name="pKa" sheetId="17" r:id="rId7"/>
    <sheet name="References" sheetId="7" r:id="rId8"/>
    <sheet name="Constants" sheetId="18" r:id="rId9"/>
  </sheets>
  <definedNames>
    <definedName name="_xlnm._FilterDatabase" localSheetId="4" hidden="1">'Critical Micelle Conc. (CMC)'!$A$6:$Q$87</definedName>
    <definedName name="_xlnm._FilterDatabase" localSheetId="3" hidden="1">'Henry''s Constant (KH)'!$A$9:$P$261</definedName>
    <definedName name="_xlnm._FilterDatabase" localSheetId="5" hidden="1">'Log Koc'!$A$6:$H$234</definedName>
    <definedName name="_xlnm._FilterDatabase" localSheetId="0" hidden="1">'Main Table'!$A$7:$R$102</definedName>
    <definedName name="_xlnm._FilterDatabase" localSheetId="6" hidden="1">pKa!$A$6:$K$104</definedName>
    <definedName name="_xlnm._FilterDatabase" localSheetId="7" hidden="1">References!$A$6:$O$119</definedName>
    <definedName name="_xlnm._FilterDatabase" localSheetId="1" hidden="1">'Solubility (S)'!$A$6:$Q$263</definedName>
    <definedName name="_xlnm._FilterDatabase" localSheetId="2" hidden="1">'Vapor Pressure (VP)'!$A$6:$O$347</definedName>
    <definedName name="aaaa" localSheetId="4">#REF!</definedName>
    <definedName name="aaaa" localSheetId="6">#REF!</definedName>
    <definedName name="aaaa" localSheetId="1">#REF!</definedName>
    <definedName name="aaaa" localSheetId="2">#REF!</definedName>
    <definedName name="aaaa">#REF!</definedName>
    <definedName name="_xlnm.Database" localSheetId="4">#REF!</definedName>
    <definedName name="_xlnm.Database" localSheetId="6">#REF!</definedName>
    <definedName name="_xlnm.Database" localSheetId="1">#REF!</definedName>
    <definedName name="_xlnm.Database" localSheetId="2">#REF!</definedName>
    <definedName name="_xlnm.Database">#REF!</definedName>
    <definedName name="dd" localSheetId="4">#REF!</definedName>
    <definedName name="dd" localSheetId="6">#REF!</definedName>
    <definedName name="dd" localSheetId="1">#REF!</definedName>
    <definedName name="dd" localSheetId="2">#REF!</definedName>
    <definedName name="dd">#REF!</definedName>
    <definedName name="dddd" localSheetId="4">#REF!</definedName>
    <definedName name="dddd" localSheetId="6">#REF!</definedName>
    <definedName name="dddd" localSheetId="1">#REF!</definedName>
    <definedName name="dddd" localSheetId="2">#REF!</definedName>
    <definedName name="dddd">#REF!</definedName>
    <definedName name="Final_Models" localSheetId="4">#REF!</definedName>
    <definedName name="Final_Models" localSheetId="6">#REF!</definedName>
    <definedName name="Final_Models" localSheetId="1">#REF!</definedName>
    <definedName name="Final_Models" localSheetId="2">#REF!</definedName>
    <definedName name="Final_Models">#REF!</definedName>
    <definedName name="gg" localSheetId="4">#REF!</definedName>
    <definedName name="gg" localSheetId="6">#REF!</definedName>
    <definedName name="gg" localSheetId="1">#REF!</definedName>
    <definedName name="gg" localSheetId="2">#REF!</definedName>
    <definedName name="gg">#REF!</definedName>
    <definedName name="ggg" localSheetId="4">#REF!</definedName>
    <definedName name="ggg" localSheetId="6">#REF!</definedName>
    <definedName name="ggg" localSheetId="1">#REF!</definedName>
    <definedName name="ggg" localSheetId="2">#REF!</definedName>
    <definedName name="ggg">#REF!</definedName>
    <definedName name="InitDate080359M" hidden="1">34598.8196527778</definedName>
    <definedName name="jjj">#REF!</definedName>
    <definedName name="LocationCoordinates_All" localSheetId="4">#REF!</definedName>
    <definedName name="LocationCoordinates_All" localSheetId="6">#REF!</definedName>
    <definedName name="LocationCoordinates_All" localSheetId="1">#REF!</definedName>
    <definedName name="LocationCoordinates_All" localSheetId="2">#REF!</definedName>
    <definedName name="LocationCoordinates_All">#REF!</definedName>
    <definedName name="MOVE">#N/A</definedName>
    <definedName name="newdatabase" localSheetId="4">#REF!</definedName>
    <definedName name="newdatabase" localSheetId="6">#REF!</definedName>
    <definedName name="newdatabase" localSheetId="1">#REF!</definedName>
    <definedName name="newdatabase" localSheetId="2">#REF!</definedName>
    <definedName name="newdatabase">#REF!</definedName>
    <definedName name="O" hidden="1">"¨Á¿ÁÈ~ŸÅÊ»Ì×ÅÝ„²ÓÖØÌÛÉ×Ø"</definedName>
    <definedName name="OLE_LINK387" localSheetId="0">'Main Table'!$E$76</definedName>
    <definedName name="OLE_LINK482" localSheetId="0">'Main Table'!$E$53</definedName>
    <definedName name="OLE_LINK51" localSheetId="0">'Main Table'!$E$51</definedName>
    <definedName name="OLE_LINK79" localSheetId="0">'Main Table'!$E$41</definedName>
    <definedName name="Organ080359M" hidden="1">"Commonwealth Technology, Inc."</definedName>
    <definedName name="Print_1_Page">#REF!</definedName>
    <definedName name="Print_2_Pages" localSheetId="4">#REF!</definedName>
    <definedName name="Print_2_Pages" localSheetId="6">#REF!</definedName>
    <definedName name="Print_2_Pages" localSheetId="1">#REF!</definedName>
    <definedName name="Print_2_Pages" localSheetId="2">#REF!</definedName>
    <definedName name="Print_2_Pages">#REF!</definedName>
    <definedName name="_xlnm.Print_Area" localSheetId="4">#REF!</definedName>
    <definedName name="_xlnm.Print_Area" localSheetId="5">'Log Koc'!#REF!</definedName>
    <definedName name="_xlnm.Print_Area" localSheetId="6">#REF!</definedName>
    <definedName name="_xlnm.Print_Area" localSheetId="2">#REF!</definedName>
    <definedName name="_xlnm.Print_Area">#REF!</definedName>
    <definedName name="PRINT_AREA_MI" localSheetId="4">#REF!</definedName>
    <definedName name="PRINT_AREA_MI" localSheetId="6">#REF!</definedName>
    <definedName name="PRINT_AREA_MI" localSheetId="1">#REF!</definedName>
    <definedName name="PRINT_AREA_MI" localSheetId="2">#REF!</definedName>
    <definedName name="PRINT_AREA_MI">#REF!</definedName>
    <definedName name="Print_Area_MI2" localSheetId="4">#REF!</definedName>
    <definedName name="Print_Area_MI2" localSheetId="6">#REF!</definedName>
    <definedName name="Print_Area_MI2" localSheetId="1">#REF!</definedName>
    <definedName name="Print_Area_MI2" localSheetId="2">#REF!</definedName>
    <definedName name="Print_Area_MI2">#REF!</definedName>
    <definedName name="R_atm">Constants!$C$2</definedName>
    <definedName name="R_Pa">Constants!$C$3</definedName>
    <definedName name="S" hidden="1">"|}~z¦ƒ‰‡„y©"</definedName>
    <definedName name="Serial080359M" hidden="1">"001-KY031505-P"</definedName>
    <definedName name="U" hidden="1">"©ÀÒÆÐƒ¦ÊØÎÕÊØÙ"</definedName>
    <definedName name="W5.0.23" hidden="1">TRUE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1" i="7" l="1"/>
  <c r="H91" i="7"/>
  <c r="I91" i="7"/>
  <c r="J91" i="7"/>
  <c r="K91" i="7"/>
  <c r="L91" i="7"/>
  <c r="M91" i="7"/>
  <c r="N91" i="7"/>
  <c r="O91" i="7"/>
  <c r="A1" i="7" l="1"/>
  <c r="A1" i="17"/>
  <c r="A1" i="11"/>
  <c r="A1" i="16"/>
  <c r="A1" i="13"/>
  <c r="A1" i="14"/>
  <c r="A1" i="15"/>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K37" i="16"/>
  <c r="L37" i="16" s="1"/>
  <c r="M37" i="16"/>
  <c r="N37" i="16"/>
  <c r="K33" i="16"/>
  <c r="L33" i="16" s="1"/>
  <c r="M33" i="16"/>
  <c r="N33" i="16"/>
  <c r="K28" i="16"/>
  <c r="L28" i="16" s="1"/>
  <c r="M28" i="16"/>
  <c r="N28" i="16"/>
  <c r="J59" i="7"/>
  <c r="K19" i="16"/>
  <c r="L19" i="16" s="1"/>
  <c r="M19" i="16"/>
  <c r="N19" i="16"/>
  <c r="J57" i="14"/>
  <c r="K57" i="14"/>
  <c r="L57" i="14"/>
  <c r="L56" i="14"/>
  <c r="K56" i="14"/>
  <c r="J56" i="14"/>
  <c r="J305" i="14"/>
  <c r="K305" i="14"/>
  <c r="L305" i="14"/>
  <c r="L304" i="14"/>
  <c r="K304" i="14"/>
  <c r="J304" i="14"/>
  <c r="L337" i="14"/>
  <c r="K337" i="14"/>
  <c r="J337" i="14"/>
  <c r="L336" i="14"/>
  <c r="K336" i="14"/>
  <c r="J336" i="14"/>
  <c r="L335" i="14"/>
  <c r="K335" i="14"/>
  <c r="J335" i="14"/>
  <c r="J42" i="14"/>
  <c r="K42" i="14"/>
  <c r="L42" i="14"/>
  <c r="J41" i="14"/>
  <c r="K41" i="14"/>
  <c r="L41" i="14"/>
  <c r="J40" i="14"/>
  <c r="K40" i="14"/>
  <c r="L40" i="14"/>
  <c r="L39" i="14"/>
  <c r="K39" i="14"/>
  <c r="J39" i="14"/>
  <c r="L38" i="14"/>
  <c r="K38" i="14"/>
  <c r="J38" i="14"/>
  <c r="J127" i="14" l="1"/>
  <c r="K127" i="14"/>
  <c r="L127" i="14"/>
  <c r="J126" i="14"/>
  <c r="K126" i="14"/>
  <c r="L126" i="14"/>
  <c r="J110" i="14"/>
  <c r="K110" i="14"/>
  <c r="L110" i="14"/>
  <c r="J111" i="14"/>
  <c r="K111" i="14"/>
  <c r="L111" i="14"/>
  <c r="J93" i="14"/>
  <c r="K93" i="14"/>
  <c r="L93" i="14"/>
  <c r="J94" i="14"/>
  <c r="K94" i="14"/>
  <c r="L94" i="14"/>
  <c r="J77" i="14"/>
  <c r="K77" i="14"/>
  <c r="L77" i="14"/>
  <c r="J78" i="14"/>
  <c r="K78" i="14"/>
  <c r="L78" i="14"/>
  <c r="J55" i="14"/>
  <c r="K55" i="14"/>
  <c r="L55" i="14"/>
  <c r="J321" i="14"/>
  <c r="K321" i="14"/>
  <c r="L321" i="14"/>
  <c r="J322" i="14"/>
  <c r="K322" i="14"/>
  <c r="L322" i="14"/>
  <c r="J303" i="14"/>
  <c r="K303" i="14"/>
  <c r="L303" i="14"/>
  <c r="J205" i="14" l="1"/>
  <c r="K205" i="14"/>
  <c r="L205" i="14"/>
  <c r="J236" i="14"/>
  <c r="K236" i="14"/>
  <c r="L236" i="14"/>
  <c r="J60" i="14"/>
  <c r="K60" i="14"/>
  <c r="L60" i="14"/>
  <c r="L44" i="14"/>
  <c r="J44" i="14"/>
  <c r="K44" i="14"/>
  <c r="L21" i="14"/>
  <c r="J21" i="14"/>
  <c r="K21" i="14"/>
  <c r="J11" i="14"/>
  <c r="K11" i="14"/>
  <c r="L11" i="14"/>
  <c r="K233" i="15" l="1"/>
  <c r="M233" i="15" s="1"/>
  <c r="N233" i="15"/>
  <c r="K223" i="15"/>
  <c r="M223" i="15" s="1"/>
  <c r="N223" i="15"/>
  <c r="K214" i="15"/>
  <c r="M214" i="15" s="1"/>
  <c r="N214" i="15"/>
  <c r="K206" i="15"/>
  <c r="M206" i="15" s="1"/>
  <c r="N206" i="15"/>
  <c r="K179" i="15"/>
  <c r="M179" i="15" s="1"/>
  <c r="N179" i="15"/>
  <c r="K186" i="15"/>
  <c r="L186" i="15" s="1"/>
  <c r="N186" i="15"/>
  <c r="K170" i="15"/>
  <c r="M170" i="15" s="1"/>
  <c r="N170" i="15"/>
  <c r="K165" i="15"/>
  <c r="M165" i="15" s="1"/>
  <c r="N165" i="15"/>
  <c r="K166" i="15"/>
  <c r="L166" i="15" s="1"/>
  <c r="M166" i="15"/>
  <c r="N166" i="15" s="1"/>
  <c r="K158" i="15"/>
  <c r="L158" i="15" s="1"/>
  <c r="N158" i="15"/>
  <c r="K87" i="15"/>
  <c r="L87" i="15" s="1"/>
  <c r="N87" i="15"/>
  <c r="N76" i="15"/>
  <c r="G76" i="15"/>
  <c r="K76" i="15" s="1"/>
  <c r="M76" i="15" s="1"/>
  <c r="K68" i="15"/>
  <c r="M68" i="15" s="1"/>
  <c r="N68" i="15"/>
  <c r="K59" i="15"/>
  <c r="M59" i="15" s="1"/>
  <c r="N59" i="15"/>
  <c r="K52" i="15"/>
  <c r="M52" i="15" s="1"/>
  <c r="N52" i="15"/>
  <c r="K39" i="15"/>
  <c r="L39" i="15" s="1"/>
  <c r="N39" i="15"/>
  <c r="K31" i="15"/>
  <c r="M31" i="15" s="1"/>
  <c r="N31" i="15"/>
  <c r="K24" i="15"/>
  <c r="M24" i="15" s="1"/>
  <c r="N24" i="15"/>
  <c r="K17" i="15"/>
  <c r="M17" i="15" s="1"/>
  <c r="N17" i="15"/>
  <c r="K10" i="15"/>
  <c r="M10" i="15" s="1"/>
  <c r="N10" i="15"/>
  <c r="K118" i="15"/>
  <c r="L118" i="15" s="1"/>
  <c r="N118" i="15"/>
  <c r="K104" i="15"/>
  <c r="L104" i="15" s="1"/>
  <c r="N104" i="15"/>
  <c r="K94" i="15"/>
  <c r="L94" i="15" s="1"/>
  <c r="N94" i="15"/>
  <c r="J308" i="14"/>
  <c r="K308" i="14"/>
  <c r="L308" i="14"/>
  <c r="J288" i="14"/>
  <c r="K288" i="14"/>
  <c r="L288" i="14"/>
  <c r="J272" i="14"/>
  <c r="K272" i="14"/>
  <c r="L272" i="14"/>
  <c r="L256" i="14"/>
  <c r="K256" i="14"/>
  <c r="J256" i="14"/>
  <c r="J230" i="14"/>
  <c r="K230" i="14"/>
  <c r="L230" i="14"/>
  <c r="J218" i="14"/>
  <c r="K218" i="14"/>
  <c r="L218" i="14"/>
  <c r="L203" i="14"/>
  <c r="J203" i="14"/>
  <c r="K203" i="14"/>
  <c r="J198" i="14"/>
  <c r="K198" i="14"/>
  <c r="L198" i="14"/>
  <c r="J189" i="14"/>
  <c r="K189" i="14"/>
  <c r="L189" i="14"/>
  <c r="J144" i="14"/>
  <c r="K144" i="14"/>
  <c r="L144" i="14"/>
  <c r="J130" i="14"/>
  <c r="K130" i="14"/>
  <c r="L130" i="14"/>
  <c r="L114" i="14"/>
  <c r="J114" i="14"/>
  <c r="K114" i="14"/>
  <c r="J97" i="14"/>
  <c r="K97" i="14"/>
  <c r="L97" i="14"/>
  <c r="J81" i="14"/>
  <c r="K81" i="14"/>
  <c r="L81" i="14"/>
  <c r="J61" i="14"/>
  <c r="K61" i="14"/>
  <c r="L61" i="14"/>
  <c r="J46" i="14"/>
  <c r="K46" i="14"/>
  <c r="L46" i="14"/>
  <c r="J29" i="14"/>
  <c r="K29" i="14"/>
  <c r="L29" i="14"/>
  <c r="J22" i="14"/>
  <c r="K22" i="14"/>
  <c r="L22" i="14"/>
  <c r="J12" i="14"/>
  <c r="K12" i="14"/>
  <c r="L12" i="14"/>
  <c r="J162" i="14"/>
  <c r="K162" i="14"/>
  <c r="L162" i="14"/>
  <c r="J156" i="14"/>
  <c r="K156" i="14"/>
  <c r="L156" i="14"/>
  <c r="J150" i="14"/>
  <c r="K150" i="14"/>
  <c r="L150" i="14"/>
  <c r="M39" i="15" l="1"/>
  <c r="L59" i="15"/>
  <c r="L76" i="15"/>
  <c r="L233" i="15"/>
  <c r="L223" i="15"/>
  <c r="L214" i="15"/>
  <c r="L206" i="15"/>
  <c r="L179" i="15"/>
  <c r="M186" i="15"/>
  <c r="L170" i="15"/>
  <c r="L165" i="15"/>
  <c r="M158" i="15"/>
  <c r="M87" i="15"/>
  <c r="L68" i="15"/>
  <c r="L52" i="15"/>
  <c r="L31" i="15"/>
  <c r="L24" i="15"/>
  <c r="L17" i="15"/>
  <c r="L10" i="15"/>
  <c r="M118" i="15"/>
  <c r="M104" i="15"/>
  <c r="M94" i="15"/>
  <c r="K42" i="15" l="1"/>
  <c r="M42" i="15" s="1"/>
  <c r="N42" i="15" l="1"/>
  <c r="L42" i="15"/>
  <c r="J225" i="14" l="1"/>
  <c r="K225" i="14"/>
  <c r="L225" i="14"/>
  <c r="M8" i="7" l="1"/>
  <c r="M9" i="7"/>
  <c r="M10" i="7"/>
  <c r="M11" i="7"/>
  <c r="M12" i="7"/>
  <c r="M13" i="7"/>
  <c r="M14" i="7"/>
  <c r="M15" i="7"/>
  <c r="M16" i="7"/>
  <c r="M17" i="7"/>
  <c r="M18" i="7"/>
  <c r="M19" i="7"/>
  <c r="M20" i="7"/>
  <c r="M21" i="7"/>
  <c r="M22" i="7"/>
  <c r="M23"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60" i="7"/>
  <c r="M61" i="7"/>
  <c r="M62" i="7"/>
  <c r="M63" i="7"/>
  <c r="M64" i="7"/>
  <c r="M65" i="7"/>
  <c r="M66" i="7"/>
  <c r="M67" i="7"/>
  <c r="M68" i="7"/>
  <c r="M69" i="7"/>
  <c r="M70" i="7"/>
  <c r="M71" i="7"/>
  <c r="M72" i="7"/>
  <c r="M74" i="7"/>
  <c r="M75" i="7"/>
  <c r="M76" i="7"/>
  <c r="M77" i="7"/>
  <c r="M79" i="7"/>
  <c r="M80" i="7"/>
  <c r="M81" i="7"/>
  <c r="M82" i="7"/>
  <c r="M83" i="7"/>
  <c r="M84" i="7"/>
  <c r="M85" i="7"/>
  <c r="M86" i="7"/>
  <c r="M87" i="7"/>
  <c r="M88" i="7"/>
  <c r="M89" i="7"/>
  <c r="M90" i="7"/>
  <c r="M92" i="7"/>
  <c r="M93" i="7"/>
  <c r="M94" i="7"/>
  <c r="M95" i="7"/>
  <c r="M96" i="7"/>
  <c r="M97" i="7"/>
  <c r="M98" i="7"/>
  <c r="M99" i="7"/>
  <c r="M100" i="7"/>
  <c r="M101" i="7"/>
  <c r="M102" i="7"/>
  <c r="M103" i="7"/>
  <c r="M104" i="7"/>
  <c r="M105" i="7"/>
  <c r="M106" i="7"/>
  <c r="M107" i="7"/>
  <c r="M108" i="7"/>
  <c r="M109" i="7"/>
  <c r="M110" i="7"/>
  <c r="M111" i="7"/>
  <c r="M112" i="7"/>
  <c r="M113" i="7"/>
  <c r="M114" i="7"/>
  <c r="M115" i="7"/>
  <c r="M116" i="7"/>
  <c r="M117" i="7"/>
  <c r="M118" i="7"/>
  <c r="M119" i="7"/>
  <c r="M7" i="7"/>
  <c r="O8" i="7"/>
  <c r="O9" i="7"/>
  <c r="O10" i="7"/>
  <c r="O11" i="7"/>
  <c r="O12" i="7"/>
  <c r="O13" i="7"/>
  <c r="O14" i="7"/>
  <c r="O15" i="7"/>
  <c r="O16" i="7"/>
  <c r="O17" i="7"/>
  <c r="O18" i="7"/>
  <c r="O19" i="7"/>
  <c r="O20" i="7"/>
  <c r="O21" i="7"/>
  <c r="O22" i="7"/>
  <c r="O23"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60" i="7"/>
  <c r="O61" i="7"/>
  <c r="O62" i="7"/>
  <c r="O63" i="7"/>
  <c r="O64" i="7"/>
  <c r="O65" i="7"/>
  <c r="O66" i="7"/>
  <c r="O67" i="7"/>
  <c r="O68" i="7"/>
  <c r="O69" i="7"/>
  <c r="O70" i="7"/>
  <c r="O71" i="7"/>
  <c r="O72" i="7"/>
  <c r="O74" i="7"/>
  <c r="O75" i="7"/>
  <c r="O76" i="7"/>
  <c r="O77" i="7"/>
  <c r="O79" i="7"/>
  <c r="O80" i="7"/>
  <c r="O81" i="7"/>
  <c r="O82" i="7"/>
  <c r="O83" i="7"/>
  <c r="O84" i="7"/>
  <c r="O85" i="7"/>
  <c r="O86" i="7"/>
  <c r="O87" i="7"/>
  <c r="O88" i="7"/>
  <c r="O89" i="7"/>
  <c r="O90" i="7"/>
  <c r="O92" i="7"/>
  <c r="O7" i="7"/>
  <c r="N8" i="7"/>
  <c r="N9" i="7"/>
  <c r="N10" i="7"/>
  <c r="N11" i="7"/>
  <c r="N12" i="7"/>
  <c r="N13" i="7"/>
  <c r="N14" i="7"/>
  <c r="N15" i="7"/>
  <c r="N16" i="7"/>
  <c r="N17" i="7"/>
  <c r="N18" i="7"/>
  <c r="N19" i="7"/>
  <c r="N20" i="7"/>
  <c r="N21" i="7"/>
  <c r="N22" i="7"/>
  <c r="N23"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60" i="7"/>
  <c r="N61" i="7"/>
  <c r="N62" i="7"/>
  <c r="N63" i="7"/>
  <c r="N64" i="7"/>
  <c r="N65" i="7"/>
  <c r="N66" i="7"/>
  <c r="N67" i="7"/>
  <c r="N68" i="7"/>
  <c r="N69" i="7"/>
  <c r="N70" i="7"/>
  <c r="N71" i="7"/>
  <c r="N72" i="7"/>
  <c r="N74" i="7"/>
  <c r="N75" i="7"/>
  <c r="N76" i="7"/>
  <c r="N77" i="7"/>
  <c r="N79" i="7"/>
  <c r="N80" i="7"/>
  <c r="N81" i="7"/>
  <c r="N82" i="7"/>
  <c r="N83" i="7"/>
  <c r="N84" i="7"/>
  <c r="N85" i="7"/>
  <c r="N86" i="7"/>
  <c r="N87" i="7"/>
  <c r="N88" i="7"/>
  <c r="N89" i="7"/>
  <c r="N90" i="7"/>
  <c r="N92" i="7"/>
  <c r="N7" i="7"/>
  <c r="L8" i="7"/>
  <c r="L9" i="7"/>
  <c r="L10" i="7"/>
  <c r="L11" i="7"/>
  <c r="L12" i="7"/>
  <c r="L13" i="7"/>
  <c r="L14" i="7"/>
  <c r="L15" i="7"/>
  <c r="L16" i="7"/>
  <c r="L17" i="7"/>
  <c r="L18" i="7"/>
  <c r="L19" i="7"/>
  <c r="L20" i="7"/>
  <c r="L21" i="7"/>
  <c r="L22" i="7"/>
  <c r="L23"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60" i="7"/>
  <c r="L61" i="7"/>
  <c r="L62" i="7"/>
  <c r="L63" i="7"/>
  <c r="L64" i="7"/>
  <c r="L65" i="7"/>
  <c r="L66" i="7"/>
  <c r="L67" i="7"/>
  <c r="L68" i="7"/>
  <c r="L69" i="7"/>
  <c r="L70" i="7"/>
  <c r="L71" i="7"/>
  <c r="L72" i="7"/>
  <c r="L74" i="7"/>
  <c r="L75" i="7"/>
  <c r="L76" i="7"/>
  <c r="L77" i="7"/>
  <c r="L79" i="7"/>
  <c r="L80" i="7"/>
  <c r="L81" i="7"/>
  <c r="L82" i="7"/>
  <c r="L83" i="7"/>
  <c r="L84" i="7"/>
  <c r="L85" i="7"/>
  <c r="L86" i="7"/>
  <c r="L87" i="7"/>
  <c r="L88" i="7"/>
  <c r="L89" i="7"/>
  <c r="L90"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7" i="7"/>
  <c r="K8" i="7"/>
  <c r="K9" i="7"/>
  <c r="K10" i="7"/>
  <c r="K11" i="7"/>
  <c r="K12" i="7"/>
  <c r="K13" i="7"/>
  <c r="K14" i="7"/>
  <c r="K15" i="7"/>
  <c r="K16" i="7"/>
  <c r="K17" i="7"/>
  <c r="K18" i="7"/>
  <c r="K19" i="7"/>
  <c r="K20" i="7"/>
  <c r="K21" i="7"/>
  <c r="K22" i="7"/>
  <c r="K23"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60" i="7"/>
  <c r="K61" i="7"/>
  <c r="K62" i="7"/>
  <c r="K63" i="7"/>
  <c r="K64" i="7"/>
  <c r="K65" i="7"/>
  <c r="K66" i="7"/>
  <c r="K67" i="7"/>
  <c r="K68" i="7"/>
  <c r="K69" i="7"/>
  <c r="K70" i="7"/>
  <c r="K71" i="7"/>
  <c r="K72" i="7"/>
  <c r="K74" i="7"/>
  <c r="K75" i="7"/>
  <c r="K76" i="7"/>
  <c r="K77" i="7"/>
  <c r="K79" i="7"/>
  <c r="K80" i="7"/>
  <c r="K81" i="7"/>
  <c r="K82" i="7"/>
  <c r="K83" i="7"/>
  <c r="K84" i="7"/>
  <c r="K85" i="7"/>
  <c r="K86" i="7"/>
  <c r="K87" i="7"/>
  <c r="K88" i="7"/>
  <c r="K89" i="7"/>
  <c r="K90" i="7"/>
  <c r="K92" i="7"/>
  <c r="K7" i="7"/>
  <c r="J8" i="7"/>
  <c r="J9" i="7"/>
  <c r="J10" i="7"/>
  <c r="J11" i="7"/>
  <c r="J12" i="7"/>
  <c r="J13" i="7"/>
  <c r="J14" i="7"/>
  <c r="J15" i="7"/>
  <c r="J16" i="7"/>
  <c r="J17" i="7"/>
  <c r="J18" i="7"/>
  <c r="J19" i="7"/>
  <c r="J20" i="7"/>
  <c r="J21" i="7"/>
  <c r="J22" i="7"/>
  <c r="J23"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60" i="7"/>
  <c r="J61" i="7"/>
  <c r="J62" i="7"/>
  <c r="J63" i="7"/>
  <c r="J64" i="7"/>
  <c r="J65" i="7"/>
  <c r="J66" i="7"/>
  <c r="J67" i="7"/>
  <c r="J68" i="7"/>
  <c r="J69" i="7"/>
  <c r="J70" i="7"/>
  <c r="J71" i="7"/>
  <c r="J72" i="7"/>
  <c r="J74" i="7"/>
  <c r="J75" i="7"/>
  <c r="J76" i="7"/>
  <c r="J77" i="7"/>
  <c r="J79" i="7"/>
  <c r="J80" i="7"/>
  <c r="J81" i="7"/>
  <c r="J82" i="7"/>
  <c r="J83" i="7"/>
  <c r="J84" i="7"/>
  <c r="J85" i="7"/>
  <c r="J86" i="7"/>
  <c r="J87" i="7"/>
  <c r="J88" i="7"/>
  <c r="J89" i="7"/>
  <c r="J90" i="7"/>
  <c r="J92" i="7"/>
  <c r="J7" i="7"/>
  <c r="I8" i="7"/>
  <c r="I9" i="7"/>
  <c r="I10" i="7"/>
  <c r="I11" i="7"/>
  <c r="I12" i="7"/>
  <c r="I13" i="7"/>
  <c r="I14" i="7"/>
  <c r="I15" i="7"/>
  <c r="I16" i="7"/>
  <c r="I17" i="7"/>
  <c r="I18" i="7"/>
  <c r="I19" i="7"/>
  <c r="I20" i="7"/>
  <c r="I21" i="7"/>
  <c r="I22" i="7"/>
  <c r="I23"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60" i="7"/>
  <c r="I61" i="7"/>
  <c r="I62" i="7"/>
  <c r="I63" i="7"/>
  <c r="I64" i="7"/>
  <c r="I65" i="7"/>
  <c r="I66" i="7"/>
  <c r="I67" i="7"/>
  <c r="I68" i="7"/>
  <c r="I69" i="7"/>
  <c r="I70" i="7"/>
  <c r="I71" i="7"/>
  <c r="I72" i="7"/>
  <c r="I74" i="7"/>
  <c r="I75" i="7"/>
  <c r="I76" i="7"/>
  <c r="I77" i="7"/>
  <c r="I79" i="7"/>
  <c r="I80" i="7"/>
  <c r="I81" i="7"/>
  <c r="I82" i="7"/>
  <c r="I83" i="7"/>
  <c r="I84" i="7"/>
  <c r="I85" i="7"/>
  <c r="I86" i="7"/>
  <c r="I87" i="7"/>
  <c r="I88" i="7"/>
  <c r="I89" i="7"/>
  <c r="I90" i="7"/>
  <c r="I92" i="7"/>
  <c r="I7" i="7"/>
  <c r="H8" i="7"/>
  <c r="H9" i="7"/>
  <c r="H10" i="7"/>
  <c r="H11" i="7"/>
  <c r="H12" i="7"/>
  <c r="H13" i="7"/>
  <c r="H14" i="7"/>
  <c r="H15" i="7"/>
  <c r="H16" i="7"/>
  <c r="H17" i="7"/>
  <c r="H18" i="7"/>
  <c r="H19" i="7"/>
  <c r="H20" i="7"/>
  <c r="H21" i="7"/>
  <c r="H22" i="7"/>
  <c r="H23"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60" i="7"/>
  <c r="H61" i="7"/>
  <c r="H62" i="7"/>
  <c r="H63" i="7"/>
  <c r="H64" i="7"/>
  <c r="H65" i="7"/>
  <c r="H66" i="7"/>
  <c r="H67" i="7"/>
  <c r="H68" i="7"/>
  <c r="H69" i="7"/>
  <c r="H70" i="7"/>
  <c r="H71" i="7"/>
  <c r="H72" i="7"/>
  <c r="H74" i="7"/>
  <c r="H75" i="7"/>
  <c r="H76" i="7"/>
  <c r="H77" i="7"/>
  <c r="H79" i="7"/>
  <c r="H80" i="7"/>
  <c r="H81" i="7"/>
  <c r="H82" i="7"/>
  <c r="H83" i="7"/>
  <c r="H84" i="7"/>
  <c r="H85" i="7"/>
  <c r="H86" i="7"/>
  <c r="H87" i="7"/>
  <c r="H88" i="7"/>
  <c r="H89" i="7"/>
  <c r="H90" i="7"/>
  <c r="H92" i="7"/>
  <c r="H7" i="7"/>
  <c r="G8" i="7"/>
  <c r="G9" i="7"/>
  <c r="G10" i="7"/>
  <c r="G11" i="7"/>
  <c r="G12" i="7"/>
  <c r="G13" i="7"/>
  <c r="G14" i="7"/>
  <c r="G15" i="7"/>
  <c r="G16" i="7"/>
  <c r="G17" i="7"/>
  <c r="G18" i="7"/>
  <c r="G19" i="7"/>
  <c r="G20" i="7"/>
  <c r="G21" i="7"/>
  <c r="G22" i="7"/>
  <c r="G23"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60" i="7"/>
  <c r="G61" i="7"/>
  <c r="G62" i="7"/>
  <c r="G63" i="7"/>
  <c r="G64" i="7"/>
  <c r="G65" i="7"/>
  <c r="G66" i="7"/>
  <c r="G67" i="7"/>
  <c r="G68" i="7"/>
  <c r="G69" i="7"/>
  <c r="G70" i="7"/>
  <c r="G71" i="7"/>
  <c r="G72" i="7"/>
  <c r="G74" i="7"/>
  <c r="G75" i="7"/>
  <c r="G76" i="7"/>
  <c r="G77" i="7"/>
  <c r="G79" i="7"/>
  <c r="G80" i="7"/>
  <c r="G81" i="7"/>
  <c r="G82" i="7"/>
  <c r="G83" i="7"/>
  <c r="G84" i="7"/>
  <c r="G85" i="7"/>
  <c r="G86" i="7"/>
  <c r="G87" i="7"/>
  <c r="G88" i="7"/>
  <c r="G89" i="7"/>
  <c r="G90" i="7"/>
  <c r="G92" i="7"/>
  <c r="G7" i="7"/>
  <c r="I122" i="13"/>
  <c r="J122" i="13" s="1"/>
  <c r="J186" i="14"/>
  <c r="K186" i="14"/>
  <c r="L186" i="14"/>
  <c r="M155" i="15"/>
  <c r="N155" i="15" s="1"/>
  <c r="K155" i="15"/>
  <c r="L155" i="15" s="1"/>
  <c r="M154" i="15"/>
  <c r="N154" i="15" s="1"/>
  <c r="K154" i="15"/>
  <c r="L154" i="15" s="1"/>
  <c r="I257" i="13"/>
  <c r="J257" i="13" s="1"/>
  <c r="J341" i="14"/>
  <c r="K341" i="14"/>
  <c r="L341" i="14"/>
  <c r="J342" i="14"/>
  <c r="K342" i="14"/>
  <c r="L342" i="14"/>
  <c r="K257" i="15"/>
  <c r="L257" i="15" s="1"/>
  <c r="M257" i="15"/>
  <c r="N257" i="15" s="1"/>
  <c r="K258" i="15"/>
  <c r="L258" i="15" s="1"/>
  <c r="M258" i="15"/>
  <c r="N258" i="15" s="1"/>
  <c r="K249" i="15"/>
  <c r="L249" i="15" s="1"/>
  <c r="M249" i="15"/>
  <c r="N249" i="15" s="1"/>
  <c r="K250" i="15"/>
  <c r="L250" i="15" s="1"/>
  <c r="M250" i="15"/>
  <c r="N250" i="15" s="1"/>
  <c r="K251" i="15"/>
  <c r="L251" i="15" s="1"/>
  <c r="M251" i="15"/>
  <c r="N251" i="15" s="1"/>
  <c r="J333" i="14"/>
  <c r="K333" i="14"/>
  <c r="L333" i="14"/>
  <c r="J334" i="14"/>
  <c r="K334" i="14"/>
  <c r="L334" i="14"/>
  <c r="I253" i="13"/>
  <c r="K253" i="13" s="1"/>
  <c r="L253" i="13" s="1"/>
  <c r="I251" i="13"/>
  <c r="J251" i="13" s="1"/>
  <c r="I252" i="13"/>
  <c r="J252" i="13" s="1"/>
  <c r="K246" i="15"/>
  <c r="L246" i="15" s="1"/>
  <c r="M246" i="15"/>
  <c r="N246" i="15" s="1"/>
  <c r="K247" i="15"/>
  <c r="L247" i="15" s="1"/>
  <c r="M247" i="15"/>
  <c r="N247" i="15" s="1"/>
  <c r="K248" i="15"/>
  <c r="L248" i="15" s="1"/>
  <c r="M248" i="15"/>
  <c r="N248" i="15"/>
  <c r="J330" i="14"/>
  <c r="K330" i="14"/>
  <c r="L330" i="14"/>
  <c r="J331" i="14"/>
  <c r="K331" i="14"/>
  <c r="L331" i="14"/>
  <c r="J332" i="14"/>
  <c r="K332" i="14"/>
  <c r="L332" i="14"/>
  <c r="J329" i="14"/>
  <c r="K329" i="14"/>
  <c r="L329" i="14"/>
  <c r="J328" i="14"/>
  <c r="K328" i="14"/>
  <c r="L328" i="14"/>
  <c r="J327" i="14"/>
  <c r="K327" i="14"/>
  <c r="L327" i="14"/>
  <c r="K245" i="15"/>
  <c r="L245" i="15"/>
  <c r="M245" i="15"/>
  <c r="N245" i="15" s="1"/>
  <c r="K244" i="15"/>
  <c r="L244" i="15" s="1"/>
  <c r="M244" i="15"/>
  <c r="N244" i="15" s="1"/>
  <c r="K243" i="15"/>
  <c r="L243" i="15" s="1"/>
  <c r="M243" i="15"/>
  <c r="N243" i="15" s="1"/>
  <c r="G251" i="13" l="1"/>
  <c r="H251" i="13" s="1"/>
  <c r="K251" i="13"/>
  <c r="L251" i="13" s="1"/>
  <c r="K252" i="13"/>
  <c r="L252" i="13" s="1"/>
  <c r="G59" i="16"/>
  <c r="G122" i="13"/>
  <c r="H122" i="13" s="1"/>
  <c r="K122" i="13"/>
  <c r="L122" i="13" s="1"/>
  <c r="K257" i="13"/>
  <c r="L257" i="13" s="1"/>
  <c r="G257" i="13"/>
  <c r="H257" i="13" s="1"/>
  <c r="J253" i="13"/>
  <c r="G253" i="13"/>
  <c r="H253" i="13" s="1"/>
  <c r="G252" i="13"/>
  <c r="H252" i="13" s="1"/>
  <c r="K61" i="16"/>
  <c r="L61" i="16" s="1"/>
  <c r="K27" i="16"/>
  <c r="L27" i="16" s="1"/>
  <c r="M27" i="16"/>
  <c r="N27" i="16" s="1"/>
  <c r="K78" i="16"/>
  <c r="M61" i="16" l="1"/>
  <c r="N61" i="16" s="1"/>
  <c r="A8" i="7" l="1"/>
  <c r="F8" i="7" s="1"/>
  <c r="K24" i="17" l="1"/>
  <c r="R21" i="1"/>
  <c r="Q42" i="15"/>
  <c r="N21" i="1"/>
  <c r="C40" i="17"/>
  <c r="K84" i="16"/>
  <c r="K83" i="16"/>
  <c r="K87" i="16"/>
  <c r="K76" i="16"/>
  <c r="K75" i="16"/>
  <c r="K74" i="16"/>
  <c r="K73" i="16"/>
  <c r="K71" i="16"/>
  <c r="K70" i="16"/>
  <c r="K69" i="16"/>
  <c r="K67" i="16"/>
  <c r="K66" i="16"/>
  <c r="K65" i="16"/>
  <c r="K63" i="16"/>
  <c r="K62" i="16"/>
  <c r="K58" i="16"/>
  <c r="K57" i="16"/>
  <c r="K56" i="16"/>
  <c r="K54" i="16"/>
  <c r="K53" i="16"/>
  <c r="K51" i="16"/>
  <c r="K50" i="16"/>
  <c r="K49" i="16"/>
  <c r="M49" i="16" s="1"/>
  <c r="N49" i="16" s="1"/>
  <c r="N48" i="16"/>
  <c r="M48" i="16"/>
  <c r="K48" i="16"/>
  <c r="L48" i="16" s="1"/>
  <c r="N47" i="16"/>
  <c r="M47" i="16"/>
  <c r="K47" i="16"/>
  <c r="L47" i="16" s="1"/>
  <c r="K46" i="16"/>
  <c r="N45" i="16"/>
  <c r="M45" i="16"/>
  <c r="K45" i="16"/>
  <c r="L45" i="16" s="1"/>
  <c r="K44" i="16"/>
  <c r="K43" i="16"/>
  <c r="N41" i="16"/>
  <c r="M41" i="16"/>
  <c r="K41" i="16"/>
  <c r="L41" i="16" s="1"/>
  <c r="N40" i="16"/>
  <c r="M40" i="16"/>
  <c r="K40" i="16"/>
  <c r="L40" i="16" s="1"/>
  <c r="N39" i="16"/>
  <c r="M39" i="16"/>
  <c r="G39" i="16"/>
  <c r="K39" i="16" s="1"/>
  <c r="L39" i="16" s="1"/>
  <c r="C39" i="16"/>
  <c r="N38" i="16"/>
  <c r="M38" i="16"/>
  <c r="K38" i="16"/>
  <c r="L38" i="16" s="1"/>
  <c r="N36" i="16"/>
  <c r="M36" i="16"/>
  <c r="K36" i="16"/>
  <c r="L36" i="16" s="1"/>
  <c r="N35" i="16"/>
  <c r="M35" i="16"/>
  <c r="K35" i="16"/>
  <c r="L35" i="16" s="1"/>
  <c r="M34" i="16"/>
  <c r="N34" i="16" s="1"/>
  <c r="K34" i="16"/>
  <c r="L34" i="16" s="1"/>
  <c r="N32" i="16"/>
  <c r="M32" i="16"/>
  <c r="K32" i="16"/>
  <c r="L32" i="16" s="1"/>
  <c r="N31" i="16"/>
  <c r="M31" i="16"/>
  <c r="K31" i="16"/>
  <c r="L31" i="16" s="1"/>
  <c r="N30" i="16"/>
  <c r="M30" i="16"/>
  <c r="K30" i="16"/>
  <c r="L30" i="16" s="1"/>
  <c r="K29" i="16"/>
  <c r="M29" i="16" s="1"/>
  <c r="N29" i="16" s="1"/>
  <c r="M26" i="16"/>
  <c r="N26" i="16" s="1"/>
  <c r="K26" i="16"/>
  <c r="L26" i="16" s="1"/>
  <c r="M25" i="16"/>
  <c r="N25" i="16" s="1"/>
  <c r="K25" i="16"/>
  <c r="L25" i="16" s="1"/>
  <c r="M24" i="16"/>
  <c r="N24" i="16" s="1"/>
  <c r="K24" i="16"/>
  <c r="L24" i="16" s="1"/>
  <c r="N23" i="16"/>
  <c r="M23" i="16"/>
  <c r="K23" i="16"/>
  <c r="L23" i="16" s="1"/>
  <c r="N22" i="16"/>
  <c r="M22" i="16"/>
  <c r="K22" i="16"/>
  <c r="L22" i="16" s="1"/>
  <c r="N21" i="16"/>
  <c r="M21" i="16"/>
  <c r="K21" i="16"/>
  <c r="L21" i="16" s="1"/>
  <c r="N20" i="16"/>
  <c r="M20" i="16"/>
  <c r="K20" i="16"/>
  <c r="L20" i="16" s="1"/>
  <c r="N18" i="16"/>
  <c r="M18" i="16"/>
  <c r="K18" i="16"/>
  <c r="L18" i="16" s="1"/>
  <c r="N17" i="16"/>
  <c r="M17" i="16"/>
  <c r="K17" i="16"/>
  <c r="L17" i="16" s="1"/>
  <c r="N16" i="16"/>
  <c r="M16" i="16"/>
  <c r="K16" i="16"/>
  <c r="L16" i="16" s="1"/>
  <c r="N15" i="16"/>
  <c r="M15" i="16"/>
  <c r="K15" i="16"/>
  <c r="L15" i="16" s="1"/>
  <c r="N14" i="16"/>
  <c r="M14" i="16"/>
  <c r="K14" i="16"/>
  <c r="L14" i="16" s="1"/>
  <c r="N13" i="16"/>
  <c r="M13" i="16"/>
  <c r="K13" i="16"/>
  <c r="L13" i="16" s="1"/>
  <c r="N12" i="16"/>
  <c r="M12" i="16"/>
  <c r="K12" i="16"/>
  <c r="L12" i="16" s="1"/>
  <c r="N11" i="16"/>
  <c r="M11" i="16"/>
  <c r="K11" i="16"/>
  <c r="L11" i="16" s="1"/>
  <c r="N10" i="16"/>
  <c r="M10" i="16"/>
  <c r="K10" i="16"/>
  <c r="L10" i="16" s="1"/>
  <c r="N9" i="16"/>
  <c r="M9" i="16"/>
  <c r="K9" i="16"/>
  <c r="L9" i="16" s="1"/>
  <c r="M256" i="15"/>
  <c r="N256" i="15" s="1"/>
  <c r="K256" i="15"/>
  <c r="L256" i="15" s="1"/>
  <c r="M255" i="15"/>
  <c r="N255" i="15" s="1"/>
  <c r="K255" i="15"/>
  <c r="L255" i="15" s="1"/>
  <c r="M254" i="15"/>
  <c r="N254" i="15" s="1"/>
  <c r="K254" i="15"/>
  <c r="L254" i="15" s="1"/>
  <c r="M253" i="15"/>
  <c r="N253" i="15" s="1"/>
  <c r="K253" i="15"/>
  <c r="L253" i="15" s="1"/>
  <c r="M263" i="15"/>
  <c r="N263" i="15" s="1"/>
  <c r="K263" i="15"/>
  <c r="L263" i="15" s="1"/>
  <c r="M262" i="15"/>
  <c r="N262" i="15" s="1"/>
  <c r="K262" i="15"/>
  <c r="L262" i="15" s="1"/>
  <c r="N261" i="15"/>
  <c r="K261" i="15"/>
  <c r="L261" i="15" s="1"/>
  <c r="N260" i="15"/>
  <c r="K260" i="15"/>
  <c r="M260" i="15" s="1"/>
  <c r="M242" i="15"/>
  <c r="N242" i="15" s="1"/>
  <c r="K242" i="15"/>
  <c r="L242" i="15" s="1"/>
  <c r="M241" i="15"/>
  <c r="N241" i="15" s="1"/>
  <c r="K241" i="15"/>
  <c r="L241" i="15" s="1"/>
  <c r="N240" i="15"/>
  <c r="K240" i="15"/>
  <c r="M240" i="15" s="1"/>
  <c r="M238" i="15"/>
  <c r="N238" i="15" s="1"/>
  <c r="K238" i="15"/>
  <c r="L238" i="15" s="1"/>
  <c r="M237" i="15"/>
  <c r="N237" i="15" s="1"/>
  <c r="K237" i="15"/>
  <c r="L237" i="15" s="1"/>
  <c r="N236" i="15"/>
  <c r="K236" i="15"/>
  <c r="M236" i="15" s="1"/>
  <c r="L235" i="15"/>
  <c r="K235" i="15"/>
  <c r="M235" i="15" s="1"/>
  <c r="N235" i="15" s="1"/>
  <c r="L234" i="15"/>
  <c r="K234" i="15"/>
  <c r="M234" i="15" s="1"/>
  <c r="N234" i="15" s="1"/>
  <c r="K232" i="15"/>
  <c r="M232" i="15" s="1"/>
  <c r="N232" i="15" s="1"/>
  <c r="M231" i="15"/>
  <c r="N231" i="15" s="1"/>
  <c r="K231" i="15"/>
  <c r="L231" i="15" s="1"/>
  <c r="M230" i="15"/>
  <c r="N230" i="15" s="1"/>
  <c r="K230" i="15"/>
  <c r="L230" i="15" s="1"/>
  <c r="M229" i="15"/>
  <c r="N229" i="15" s="1"/>
  <c r="K229" i="15"/>
  <c r="L229" i="15" s="1"/>
  <c r="N228" i="15"/>
  <c r="K228" i="15"/>
  <c r="M228" i="15" s="1"/>
  <c r="K227" i="15"/>
  <c r="M227" i="15" s="1"/>
  <c r="N227" i="15" s="1"/>
  <c r="L226" i="15"/>
  <c r="K226" i="15"/>
  <c r="M226" i="15" s="1"/>
  <c r="N226" i="15" s="1"/>
  <c r="L225" i="15"/>
  <c r="K225" i="15"/>
  <c r="M225" i="15" s="1"/>
  <c r="N225" i="15" s="1"/>
  <c r="K224" i="15"/>
  <c r="M224" i="15" s="1"/>
  <c r="N224" i="15" s="1"/>
  <c r="K222" i="15"/>
  <c r="M222" i="15" s="1"/>
  <c r="N222" i="15" s="1"/>
  <c r="M221" i="15"/>
  <c r="N221" i="15" s="1"/>
  <c r="K221" i="15"/>
  <c r="L221" i="15" s="1"/>
  <c r="M220" i="15"/>
  <c r="N220" i="15" s="1"/>
  <c r="K220" i="15"/>
  <c r="L220" i="15" s="1"/>
  <c r="M219" i="15"/>
  <c r="N219" i="15" s="1"/>
  <c r="K219" i="15"/>
  <c r="L219" i="15" s="1"/>
  <c r="M218" i="15"/>
  <c r="N218" i="15" s="1"/>
  <c r="K218" i="15"/>
  <c r="L218" i="15" s="1"/>
  <c r="N217" i="15"/>
  <c r="K217" i="15"/>
  <c r="M217" i="15" s="1"/>
  <c r="L216" i="15"/>
  <c r="K216" i="15"/>
  <c r="M216" i="15" s="1"/>
  <c r="N216" i="15" s="1"/>
  <c r="L215" i="15"/>
  <c r="K215" i="15"/>
  <c r="M215" i="15" s="1"/>
  <c r="N215" i="15" s="1"/>
  <c r="K213" i="15"/>
  <c r="M213" i="15" s="1"/>
  <c r="N213" i="15" s="1"/>
  <c r="M212" i="15"/>
  <c r="N212" i="15" s="1"/>
  <c r="K212" i="15"/>
  <c r="L212" i="15" s="1"/>
  <c r="M211" i="15"/>
  <c r="N211" i="15" s="1"/>
  <c r="K211" i="15"/>
  <c r="L211" i="15" s="1"/>
  <c r="M210" i="15"/>
  <c r="N210" i="15" s="1"/>
  <c r="K210" i="15"/>
  <c r="L210" i="15" s="1"/>
  <c r="N209" i="15"/>
  <c r="K209" i="15"/>
  <c r="M209" i="15" s="1"/>
  <c r="L208" i="15"/>
  <c r="K208" i="15"/>
  <c r="M208" i="15" s="1"/>
  <c r="N208" i="15" s="1"/>
  <c r="L207" i="15"/>
  <c r="K207" i="15"/>
  <c r="M207" i="15" s="1"/>
  <c r="N207" i="15" s="1"/>
  <c r="K205" i="15"/>
  <c r="M205" i="15" s="1"/>
  <c r="N205" i="15" s="1"/>
  <c r="M203" i="15"/>
  <c r="N203" i="15" s="1"/>
  <c r="K203" i="15"/>
  <c r="L203" i="15" s="1"/>
  <c r="M202" i="15"/>
  <c r="N202" i="15" s="1"/>
  <c r="K202" i="15"/>
  <c r="L202" i="15" s="1"/>
  <c r="M201" i="15"/>
  <c r="N201" i="15" s="1"/>
  <c r="K201" i="15"/>
  <c r="L201" i="15" s="1"/>
  <c r="M200" i="15"/>
  <c r="N200" i="15" s="1"/>
  <c r="K200" i="15"/>
  <c r="L200" i="15" s="1"/>
  <c r="M199" i="15"/>
  <c r="N199" i="15" s="1"/>
  <c r="K199" i="15"/>
  <c r="L199" i="15" s="1"/>
  <c r="M198" i="15"/>
  <c r="N198" i="15" s="1"/>
  <c r="K198" i="15"/>
  <c r="L198" i="15" s="1"/>
  <c r="M197" i="15"/>
  <c r="N197" i="15" s="1"/>
  <c r="K197" i="15"/>
  <c r="L197" i="15" s="1"/>
  <c r="M196" i="15"/>
  <c r="N196" i="15" s="1"/>
  <c r="K196" i="15"/>
  <c r="L196" i="15" s="1"/>
  <c r="M195" i="15"/>
  <c r="N195" i="15" s="1"/>
  <c r="K195" i="15"/>
  <c r="L195" i="15" s="1"/>
  <c r="M194" i="15"/>
  <c r="N194" i="15" s="1"/>
  <c r="K194" i="15"/>
  <c r="L194" i="15" s="1"/>
  <c r="M192" i="15"/>
  <c r="N192" i="15" s="1"/>
  <c r="K192" i="15"/>
  <c r="L192" i="15" s="1"/>
  <c r="M191" i="15"/>
  <c r="N191" i="15" s="1"/>
  <c r="K191" i="15"/>
  <c r="L191" i="15" s="1"/>
  <c r="M190" i="15"/>
  <c r="N190" i="15" s="1"/>
  <c r="K190" i="15"/>
  <c r="L190" i="15" s="1"/>
  <c r="N189" i="15"/>
  <c r="K189" i="15"/>
  <c r="L189" i="15" s="1"/>
  <c r="K188" i="15"/>
  <c r="M188" i="15" s="1"/>
  <c r="N188" i="15" s="1"/>
  <c r="L187" i="15"/>
  <c r="K187" i="15"/>
  <c r="M187" i="15" s="1"/>
  <c r="N187" i="15" s="1"/>
  <c r="L185" i="15"/>
  <c r="K185" i="15"/>
  <c r="M185" i="15" s="1"/>
  <c r="N185" i="15" s="1"/>
  <c r="M184" i="15"/>
  <c r="N184" i="15" s="1"/>
  <c r="K184" i="15"/>
  <c r="L184" i="15" s="1"/>
  <c r="M183" i="15"/>
  <c r="N183" i="15" s="1"/>
  <c r="K183" i="15"/>
  <c r="L183" i="15" s="1"/>
  <c r="M182" i="15"/>
  <c r="N182" i="15" s="1"/>
  <c r="K182" i="15"/>
  <c r="L182" i="15" s="1"/>
  <c r="N181" i="15"/>
  <c r="K181" i="15"/>
  <c r="M181" i="15" s="1"/>
  <c r="L180" i="15"/>
  <c r="K180" i="15"/>
  <c r="M180" i="15" s="1"/>
  <c r="N180" i="15" s="1"/>
  <c r="L178" i="15"/>
  <c r="K178" i="15"/>
  <c r="M178" i="15" s="1"/>
  <c r="N178" i="15" s="1"/>
  <c r="M177" i="15"/>
  <c r="N177" i="15" s="1"/>
  <c r="K177" i="15"/>
  <c r="L177" i="15" s="1"/>
  <c r="M176" i="15"/>
  <c r="N176" i="15" s="1"/>
  <c r="K176" i="15"/>
  <c r="L176" i="15" s="1"/>
  <c r="N175" i="15"/>
  <c r="K175" i="15"/>
  <c r="M175" i="15" s="1"/>
  <c r="M173" i="15"/>
  <c r="N173" i="15" s="1"/>
  <c r="K173" i="15"/>
  <c r="L173" i="15" s="1"/>
  <c r="M172" i="15"/>
  <c r="N172" i="15" s="1"/>
  <c r="K172" i="15"/>
  <c r="L172" i="15" s="1"/>
  <c r="M171" i="15"/>
  <c r="N171" i="15" s="1"/>
  <c r="K171" i="15"/>
  <c r="L171" i="15" s="1"/>
  <c r="N169" i="15"/>
  <c r="K169" i="15"/>
  <c r="L169" i="15" s="1"/>
  <c r="M168" i="15"/>
  <c r="N168" i="15" s="1"/>
  <c r="K168" i="15"/>
  <c r="L168" i="15" s="1"/>
  <c r="M167" i="15"/>
  <c r="N167" i="15" s="1"/>
  <c r="K167" i="15"/>
  <c r="L167" i="15" s="1"/>
  <c r="N164" i="15"/>
  <c r="K164" i="15"/>
  <c r="M164" i="15" s="1"/>
  <c r="N163" i="15"/>
  <c r="K163" i="15"/>
  <c r="L163" i="15" s="1"/>
  <c r="M162" i="15"/>
  <c r="N162" i="15" s="1"/>
  <c r="K162" i="15"/>
  <c r="L162" i="15" s="1"/>
  <c r="M161" i="15"/>
  <c r="N161" i="15" s="1"/>
  <c r="K161" i="15"/>
  <c r="L161" i="15" s="1"/>
  <c r="M160" i="15"/>
  <c r="N160" i="15" s="1"/>
  <c r="K160" i="15"/>
  <c r="L160" i="15" s="1"/>
  <c r="M159" i="15"/>
  <c r="N159" i="15" s="1"/>
  <c r="K159" i="15"/>
  <c r="L159" i="15" s="1"/>
  <c r="L157" i="15"/>
  <c r="K157" i="15"/>
  <c r="M157" i="15" s="1"/>
  <c r="N157" i="15" s="1"/>
  <c r="M153" i="15"/>
  <c r="N153" i="15" s="1"/>
  <c r="K153" i="15"/>
  <c r="L153" i="15" s="1"/>
  <c r="M152" i="15"/>
  <c r="N152" i="15" s="1"/>
  <c r="K152" i="15"/>
  <c r="L152" i="15" s="1"/>
  <c r="M151" i="15"/>
  <c r="N151" i="15" s="1"/>
  <c r="K151" i="15"/>
  <c r="L151" i="15" s="1"/>
  <c r="M150" i="15"/>
  <c r="N150" i="15" s="1"/>
  <c r="K150" i="15"/>
  <c r="L150" i="15" s="1"/>
  <c r="N149" i="15"/>
  <c r="K149" i="15"/>
  <c r="M149" i="15" s="1"/>
  <c r="M148" i="15"/>
  <c r="N148" i="15" s="1"/>
  <c r="K148" i="15"/>
  <c r="L148" i="15" s="1"/>
  <c r="M147" i="15"/>
  <c r="N147" i="15" s="1"/>
  <c r="K147" i="15"/>
  <c r="L147" i="15" s="1"/>
  <c r="M146" i="15"/>
  <c r="N146" i="15" s="1"/>
  <c r="K146" i="15"/>
  <c r="L146" i="15" s="1"/>
  <c r="M145" i="15"/>
  <c r="N145" i="15" s="1"/>
  <c r="K145" i="15"/>
  <c r="L145" i="15" s="1"/>
  <c r="N144" i="15"/>
  <c r="K144" i="15"/>
  <c r="M144" i="15" s="1"/>
  <c r="M143" i="15"/>
  <c r="N143" i="15" s="1"/>
  <c r="K143" i="15"/>
  <c r="L143" i="15" s="1"/>
  <c r="M142" i="15"/>
  <c r="N142" i="15" s="1"/>
  <c r="K142" i="15"/>
  <c r="L142" i="15" s="1"/>
  <c r="N141" i="15"/>
  <c r="K141" i="15"/>
  <c r="M141" i="15" s="1"/>
  <c r="M139" i="15"/>
  <c r="N139" i="15" s="1"/>
  <c r="K139" i="15"/>
  <c r="L139" i="15" s="1"/>
  <c r="M138" i="15"/>
  <c r="N138" i="15" s="1"/>
  <c r="K138" i="15"/>
  <c r="L138" i="15" s="1"/>
  <c r="M137" i="15"/>
  <c r="N137" i="15" s="1"/>
  <c r="K137" i="15"/>
  <c r="L137" i="15" s="1"/>
  <c r="N136" i="15"/>
  <c r="K136" i="15"/>
  <c r="L136" i="15" s="1"/>
  <c r="N135" i="15"/>
  <c r="K135" i="15"/>
  <c r="M135" i="15" s="1"/>
  <c r="M134" i="15"/>
  <c r="N134" i="15" s="1"/>
  <c r="K134" i="15"/>
  <c r="L134" i="15" s="1"/>
  <c r="M133" i="15"/>
  <c r="N133" i="15" s="1"/>
  <c r="K133" i="15"/>
  <c r="L133" i="15" s="1"/>
  <c r="M131" i="15"/>
  <c r="N131" i="15" s="1"/>
  <c r="K131" i="15"/>
  <c r="L131" i="15" s="1"/>
  <c r="M130" i="15"/>
  <c r="N130" i="15" s="1"/>
  <c r="K130" i="15"/>
  <c r="L130" i="15" s="1"/>
  <c r="M129" i="15"/>
  <c r="N129" i="15" s="1"/>
  <c r="K129" i="15"/>
  <c r="L129" i="15" s="1"/>
  <c r="N128" i="15"/>
  <c r="K128" i="15"/>
  <c r="M128" i="15" s="1"/>
  <c r="M127" i="15"/>
  <c r="N127" i="15" s="1"/>
  <c r="K127" i="15"/>
  <c r="L127" i="15" s="1"/>
  <c r="M126" i="15"/>
  <c r="N126" i="15" s="1"/>
  <c r="K126" i="15"/>
  <c r="L126" i="15" s="1"/>
  <c r="M125" i="15"/>
  <c r="N125" i="15" s="1"/>
  <c r="K125" i="15"/>
  <c r="L125" i="15" s="1"/>
  <c r="M124" i="15"/>
  <c r="N124" i="15" s="1"/>
  <c r="K124" i="15"/>
  <c r="L124" i="15" s="1"/>
  <c r="M123" i="15"/>
  <c r="N123" i="15" s="1"/>
  <c r="K123" i="15"/>
  <c r="L123" i="15" s="1"/>
  <c r="M122" i="15"/>
  <c r="N122" i="15" s="1"/>
  <c r="K122" i="15"/>
  <c r="L122" i="15" s="1"/>
  <c r="M121" i="15"/>
  <c r="N121" i="15" s="1"/>
  <c r="K121" i="15"/>
  <c r="L121" i="15" s="1"/>
  <c r="N120" i="15"/>
  <c r="K120" i="15"/>
  <c r="M120" i="15" s="1"/>
  <c r="L119" i="15"/>
  <c r="K119" i="15"/>
  <c r="M119" i="15" s="1"/>
  <c r="N119" i="15" s="1"/>
  <c r="K117" i="15"/>
  <c r="L117" i="15" s="1"/>
  <c r="M116" i="15"/>
  <c r="N116" i="15" s="1"/>
  <c r="K116" i="15"/>
  <c r="L116" i="15" s="1"/>
  <c r="M115" i="15"/>
  <c r="N115" i="15" s="1"/>
  <c r="K115" i="15"/>
  <c r="L115" i="15" s="1"/>
  <c r="M114" i="15"/>
  <c r="N114" i="15" s="1"/>
  <c r="K114" i="15"/>
  <c r="L114" i="15" s="1"/>
  <c r="M113" i="15"/>
  <c r="N113" i="15" s="1"/>
  <c r="K113" i="15"/>
  <c r="L113" i="15" s="1"/>
  <c r="M112" i="15"/>
  <c r="N112" i="15" s="1"/>
  <c r="K112" i="15"/>
  <c r="L112" i="15" s="1"/>
  <c r="M111" i="15"/>
  <c r="N111" i="15" s="1"/>
  <c r="K111" i="15"/>
  <c r="L111" i="15" s="1"/>
  <c r="M110" i="15"/>
  <c r="N110" i="15" s="1"/>
  <c r="K110" i="15"/>
  <c r="L110" i="15" s="1"/>
  <c r="M109" i="15"/>
  <c r="N109" i="15" s="1"/>
  <c r="K109" i="15"/>
  <c r="L109" i="15" s="1"/>
  <c r="M108" i="15"/>
  <c r="N108" i="15" s="1"/>
  <c r="K108" i="15"/>
  <c r="L108" i="15" s="1"/>
  <c r="K107" i="15"/>
  <c r="M107" i="15" s="1"/>
  <c r="N107" i="15" s="1"/>
  <c r="N106" i="15"/>
  <c r="K106" i="15"/>
  <c r="M106" i="15" s="1"/>
  <c r="L105" i="15"/>
  <c r="K105" i="15"/>
  <c r="M105" i="15" s="1"/>
  <c r="N105" i="15" s="1"/>
  <c r="K103" i="15"/>
  <c r="M103" i="15" s="1"/>
  <c r="N103" i="15" s="1"/>
  <c r="M102" i="15"/>
  <c r="N102" i="15" s="1"/>
  <c r="K102" i="15"/>
  <c r="L102" i="15" s="1"/>
  <c r="M101" i="15"/>
  <c r="N101" i="15" s="1"/>
  <c r="K101" i="15"/>
  <c r="L101" i="15" s="1"/>
  <c r="M100" i="15"/>
  <c r="N100" i="15" s="1"/>
  <c r="K100" i="15"/>
  <c r="L100" i="15" s="1"/>
  <c r="M99" i="15"/>
  <c r="N99" i="15" s="1"/>
  <c r="K99" i="15"/>
  <c r="L99" i="15" s="1"/>
  <c r="M98" i="15"/>
  <c r="N98" i="15" s="1"/>
  <c r="K98" i="15"/>
  <c r="L98" i="15" s="1"/>
  <c r="M97" i="15"/>
  <c r="N97" i="15" s="1"/>
  <c r="K97" i="15"/>
  <c r="L97" i="15" s="1"/>
  <c r="M96" i="15"/>
  <c r="N96" i="15" s="1"/>
  <c r="K96" i="15"/>
  <c r="L96" i="15" s="1"/>
  <c r="M95" i="15"/>
  <c r="N95" i="15" s="1"/>
  <c r="K95" i="15"/>
  <c r="L95" i="15" s="1"/>
  <c r="N93" i="15"/>
  <c r="K93" i="15"/>
  <c r="M93" i="15" s="1"/>
  <c r="M91" i="15"/>
  <c r="N91" i="15" s="1"/>
  <c r="K91" i="15"/>
  <c r="L91" i="15" s="1"/>
  <c r="M90" i="15"/>
  <c r="N90" i="15" s="1"/>
  <c r="K90" i="15"/>
  <c r="L90" i="15" s="1"/>
  <c r="M89" i="15"/>
  <c r="N89" i="15" s="1"/>
  <c r="K89" i="15"/>
  <c r="L89" i="15" s="1"/>
  <c r="N88" i="15"/>
  <c r="K88" i="15"/>
  <c r="M88" i="15" s="1"/>
  <c r="K86" i="15"/>
  <c r="M86" i="15" s="1"/>
  <c r="N86" i="15" s="1"/>
  <c r="M85" i="15"/>
  <c r="N85" i="15" s="1"/>
  <c r="K85" i="15"/>
  <c r="L85" i="15" s="1"/>
  <c r="M84" i="15"/>
  <c r="N84" i="15" s="1"/>
  <c r="K84" i="15"/>
  <c r="L84" i="15" s="1"/>
  <c r="N83" i="15"/>
  <c r="K83" i="15"/>
  <c r="M83" i="15" s="1"/>
  <c r="L82" i="15"/>
  <c r="K82" i="15"/>
  <c r="M82" i="15" s="1"/>
  <c r="N82" i="15" s="1"/>
  <c r="M81" i="15"/>
  <c r="N81" i="15" s="1"/>
  <c r="G81" i="15"/>
  <c r="K81" i="15" s="1"/>
  <c r="L81" i="15" s="1"/>
  <c r="M80" i="15"/>
  <c r="N80" i="15" s="1"/>
  <c r="G80" i="15"/>
  <c r="K80" i="15" s="1"/>
  <c r="L80" i="15" s="1"/>
  <c r="M79" i="15"/>
  <c r="N79" i="15" s="1"/>
  <c r="G79" i="15"/>
  <c r="K79" i="15" s="1"/>
  <c r="L79" i="15" s="1"/>
  <c r="N78" i="15"/>
  <c r="G78" i="15"/>
  <c r="K78" i="15" s="1"/>
  <c r="M78" i="15" s="1"/>
  <c r="L77" i="15"/>
  <c r="K77" i="15"/>
  <c r="G77" i="15"/>
  <c r="K75" i="15"/>
  <c r="G75" i="15"/>
  <c r="C75" i="15"/>
  <c r="M74" i="15"/>
  <c r="N74" i="15" s="1"/>
  <c r="K74" i="15"/>
  <c r="L74" i="15" s="1"/>
  <c r="M73" i="15"/>
  <c r="N73" i="15" s="1"/>
  <c r="K73" i="15"/>
  <c r="L73" i="15" s="1"/>
  <c r="M72" i="15"/>
  <c r="N72" i="15" s="1"/>
  <c r="K72" i="15"/>
  <c r="L72" i="15" s="1"/>
  <c r="N71" i="15"/>
  <c r="K71" i="15"/>
  <c r="L71" i="15" s="1"/>
  <c r="L70" i="15"/>
  <c r="K70" i="15"/>
  <c r="M70" i="15" s="1"/>
  <c r="N70" i="15" s="1"/>
  <c r="K69" i="15"/>
  <c r="M69" i="15" s="1"/>
  <c r="N69" i="15" s="1"/>
  <c r="K67" i="15"/>
  <c r="M67" i="15" s="1"/>
  <c r="N67" i="15" s="1"/>
  <c r="M66" i="15"/>
  <c r="N66" i="15" s="1"/>
  <c r="K66" i="15"/>
  <c r="L66" i="15" s="1"/>
  <c r="M65" i="15"/>
  <c r="N65" i="15" s="1"/>
  <c r="K65" i="15"/>
  <c r="L65" i="15" s="1"/>
  <c r="M64" i="15"/>
  <c r="N64" i="15" s="1"/>
  <c r="K64" i="15"/>
  <c r="L64" i="15" s="1"/>
  <c r="N63" i="15"/>
  <c r="K63" i="15"/>
  <c r="M63" i="15" s="1"/>
  <c r="L62" i="15"/>
  <c r="K62" i="15"/>
  <c r="M62" i="15" s="1"/>
  <c r="N62" i="15" s="1"/>
  <c r="L61" i="15"/>
  <c r="K61" i="15"/>
  <c r="M61" i="15" s="1"/>
  <c r="N61" i="15" s="1"/>
  <c r="M60" i="15"/>
  <c r="N60" i="15" s="1"/>
  <c r="K60" i="15"/>
  <c r="L60" i="15" s="1"/>
  <c r="K58" i="15"/>
  <c r="M58" i="15" s="1"/>
  <c r="N58" i="15" s="1"/>
  <c r="M57" i="15"/>
  <c r="N57" i="15" s="1"/>
  <c r="K57" i="15"/>
  <c r="L57" i="15" s="1"/>
  <c r="M56" i="15"/>
  <c r="N56" i="15" s="1"/>
  <c r="K56" i="15"/>
  <c r="L56" i="15" s="1"/>
  <c r="M55" i="15"/>
  <c r="N55" i="15" s="1"/>
  <c r="K55" i="15"/>
  <c r="L55" i="15" s="1"/>
  <c r="M54" i="15"/>
  <c r="N54" i="15" s="1"/>
  <c r="K54" i="15"/>
  <c r="L54" i="15" s="1"/>
  <c r="N53" i="15"/>
  <c r="K53" i="15"/>
  <c r="M53" i="15" s="1"/>
  <c r="L51" i="15"/>
  <c r="K51" i="15"/>
  <c r="M51" i="15" s="1"/>
  <c r="N51" i="15" s="1"/>
  <c r="M50" i="15"/>
  <c r="N50" i="15" s="1"/>
  <c r="K50" i="15"/>
  <c r="L50" i="15" s="1"/>
  <c r="M49" i="15"/>
  <c r="N49" i="15" s="1"/>
  <c r="K49" i="15"/>
  <c r="L49" i="15" s="1"/>
  <c r="M48" i="15"/>
  <c r="N48" i="15" s="1"/>
  <c r="K48" i="15"/>
  <c r="L48" i="15" s="1"/>
  <c r="M47" i="15"/>
  <c r="N47" i="15" s="1"/>
  <c r="K47" i="15"/>
  <c r="L47" i="15" s="1"/>
  <c r="K46" i="15"/>
  <c r="M46" i="15" s="1"/>
  <c r="N46" i="15" s="1"/>
  <c r="N45" i="15"/>
  <c r="K45" i="15"/>
  <c r="M45" i="15" s="1"/>
  <c r="L44" i="15"/>
  <c r="K44" i="15"/>
  <c r="M44" i="15" s="1"/>
  <c r="N44" i="15" s="1"/>
  <c r="L43" i="15"/>
  <c r="K43" i="15"/>
  <c r="M43" i="15" s="1"/>
  <c r="N43" i="15" s="1"/>
  <c r="M41" i="15"/>
  <c r="N41" i="15" s="1"/>
  <c r="K41" i="15"/>
  <c r="L41" i="15" s="1"/>
  <c r="K40" i="15"/>
  <c r="M40" i="15" s="1"/>
  <c r="N40" i="15" s="1"/>
  <c r="K38" i="15"/>
  <c r="L38" i="15" s="1"/>
  <c r="M37" i="15"/>
  <c r="N37" i="15" s="1"/>
  <c r="K37" i="15"/>
  <c r="L37" i="15" s="1"/>
  <c r="M36" i="15"/>
  <c r="N36" i="15" s="1"/>
  <c r="K36" i="15"/>
  <c r="L36" i="15" s="1"/>
  <c r="M35" i="15"/>
  <c r="N35" i="15" s="1"/>
  <c r="K35" i="15"/>
  <c r="L35" i="15" s="1"/>
  <c r="M34" i="15"/>
  <c r="N34" i="15" s="1"/>
  <c r="K34" i="15"/>
  <c r="L34" i="15" s="1"/>
  <c r="N33" i="15"/>
  <c r="K33" i="15"/>
  <c r="M33" i="15" s="1"/>
  <c r="L32" i="15"/>
  <c r="K32" i="15"/>
  <c r="M32" i="15" s="1"/>
  <c r="N32" i="15" s="1"/>
  <c r="K30" i="15"/>
  <c r="M30" i="15" s="1"/>
  <c r="N30" i="15" s="1"/>
  <c r="M29" i="15"/>
  <c r="N29" i="15" s="1"/>
  <c r="K29" i="15"/>
  <c r="L29" i="15" s="1"/>
  <c r="M28" i="15"/>
  <c r="N28" i="15" s="1"/>
  <c r="K28" i="15"/>
  <c r="L28" i="15" s="1"/>
  <c r="M27" i="15"/>
  <c r="N27" i="15" s="1"/>
  <c r="K27" i="15"/>
  <c r="L27" i="15" s="1"/>
  <c r="M26" i="15"/>
  <c r="N26" i="15" s="1"/>
  <c r="K26" i="15"/>
  <c r="L26" i="15" s="1"/>
  <c r="N25" i="15"/>
  <c r="K25" i="15"/>
  <c r="L25" i="15" s="1"/>
  <c r="L23" i="15"/>
  <c r="K23" i="15"/>
  <c r="M23" i="15" s="1"/>
  <c r="N23" i="15" s="1"/>
  <c r="M22" i="15"/>
  <c r="N22" i="15" s="1"/>
  <c r="K22" i="15"/>
  <c r="L22" i="15" s="1"/>
  <c r="M21" i="15"/>
  <c r="N21" i="15" s="1"/>
  <c r="K21" i="15"/>
  <c r="L21" i="15" s="1"/>
  <c r="M20" i="15"/>
  <c r="N20" i="15" s="1"/>
  <c r="K20" i="15"/>
  <c r="L20" i="15" s="1"/>
  <c r="M19" i="15"/>
  <c r="N19" i="15" s="1"/>
  <c r="K19" i="15"/>
  <c r="L19" i="15" s="1"/>
  <c r="N18" i="15"/>
  <c r="K18" i="15"/>
  <c r="M18" i="15" s="1"/>
  <c r="L16" i="15"/>
  <c r="K16" i="15"/>
  <c r="M16" i="15" s="1"/>
  <c r="N16" i="15" s="1"/>
  <c r="M15" i="15"/>
  <c r="N15" i="15" s="1"/>
  <c r="K15" i="15"/>
  <c r="L15" i="15" s="1"/>
  <c r="M14" i="15"/>
  <c r="N14" i="15" s="1"/>
  <c r="K14" i="15"/>
  <c r="L14" i="15" s="1"/>
  <c r="M13" i="15"/>
  <c r="N13" i="15" s="1"/>
  <c r="K13" i="15"/>
  <c r="L13" i="15" s="1"/>
  <c r="M12" i="15"/>
  <c r="N12" i="15" s="1"/>
  <c r="K12" i="15"/>
  <c r="L12" i="15" s="1"/>
  <c r="N11" i="15"/>
  <c r="K11" i="15"/>
  <c r="M11" i="15" s="1"/>
  <c r="L9" i="15"/>
  <c r="K9" i="15"/>
  <c r="M9" i="15" s="1"/>
  <c r="N9" i="15" s="1"/>
  <c r="L340" i="14"/>
  <c r="K340" i="14"/>
  <c r="J340" i="14"/>
  <c r="L339" i="14"/>
  <c r="K339" i="14"/>
  <c r="J339" i="14"/>
  <c r="L347" i="14"/>
  <c r="K347" i="14"/>
  <c r="J347" i="14"/>
  <c r="L346" i="14"/>
  <c r="K346" i="14"/>
  <c r="J346" i="14"/>
  <c r="L345" i="14"/>
  <c r="K345" i="14"/>
  <c r="J345" i="14"/>
  <c r="L344" i="14"/>
  <c r="K344" i="14"/>
  <c r="J344" i="14"/>
  <c r="L326" i="14"/>
  <c r="K326" i="14"/>
  <c r="J326" i="14"/>
  <c r="L325" i="14"/>
  <c r="K325" i="14"/>
  <c r="J325" i="14"/>
  <c r="L324" i="14"/>
  <c r="K324" i="14"/>
  <c r="J324" i="14"/>
  <c r="L320" i="14"/>
  <c r="K320" i="14"/>
  <c r="J320" i="14"/>
  <c r="L319" i="14"/>
  <c r="K319" i="14"/>
  <c r="J319" i="14"/>
  <c r="L318" i="14"/>
  <c r="K318" i="14"/>
  <c r="J318" i="14"/>
  <c r="L317" i="14"/>
  <c r="K317" i="14"/>
  <c r="J317" i="14"/>
  <c r="L316" i="14"/>
  <c r="K316" i="14"/>
  <c r="J316" i="14"/>
  <c r="L315" i="14"/>
  <c r="K315" i="14"/>
  <c r="J315" i="14"/>
  <c r="L314" i="14"/>
  <c r="K314" i="14"/>
  <c r="J314" i="14"/>
  <c r="L313" i="14"/>
  <c r="K313" i="14"/>
  <c r="J313" i="14"/>
  <c r="L312" i="14"/>
  <c r="K312" i="14"/>
  <c r="J312" i="14"/>
  <c r="L311" i="14"/>
  <c r="K311" i="14"/>
  <c r="J311" i="14"/>
  <c r="L310" i="14"/>
  <c r="K310" i="14"/>
  <c r="J310" i="14"/>
  <c r="L309" i="14"/>
  <c r="K309" i="14"/>
  <c r="J309" i="14"/>
  <c r="L307" i="14"/>
  <c r="K307" i="14"/>
  <c r="J307" i="14"/>
  <c r="L306" i="14"/>
  <c r="K306" i="14"/>
  <c r="J306" i="14"/>
  <c r="L302" i="14"/>
  <c r="K302" i="14"/>
  <c r="J302" i="14"/>
  <c r="L301" i="14"/>
  <c r="K301" i="14"/>
  <c r="J301" i="14"/>
  <c r="L300" i="14"/>
  <c r="K300" i="14"/>
  <c r="J300" i="14"/>
  <c r="L299" i="14"/>
  <c r="K299" i="14"/>
  <c r="J299" i="14"/>
  <c r="L298" i="14"/>
  <c r="K298" i="14"/>
  <c r="J298" i="14"/>
  <c r="L297" i="14"/>
  <c r="K297" i="14"/>
  <c r="J297" i="14"/>
  <c r="L296" i="14"/>
  <c r="K296" i="14"/>
  <c r="J296" i="14"/>
  <c r="L295" i="14"/>
  <c r="K295" i="14"/>
  <c r="J295" i="14"/>
  <c r="L294" i="14"/>
  <c r="K294" i="14"/>
  <c r="J294" i="14"/>
  <c r="L293" i="14"/>
  <c r="K293" i="14"/>
  <c r="J293" i="14"/>
  <c r="L292" i="14"/>
  <c r="K292" i="14"/>
  <c r="J292" i="14"/>
  <c r="L291" i="14"/>
  <c r="K291" i="14"/>
  <c r="J291" i="14"/>
  <c r="L290" i="14"/>
  <c r="K290" i="14"/>
  <c r="J290" i="14"/>
  <c r="L289" i="14"/>
  <c r="K289" i="14"/>
  <c r="J289" i="14"/>
  <c r="L287" i="14"/>
  <c r="K287" i="14"/>
  <c r="J287" i="14"/>
  <c r="L286" i="14"/>
  <c r="K286" i="14"/>
  <c r="J286" i="14"/>
  <c r="L285" i="14"/>
  <c r="K285" i="14"/>
  <c r="J285" i="14"/>
  <c r="L284" i="14"/>
  <c r="K284" i="14"/>
  <c r="J284" i="14"/>
  <c r="L283" i="14"/>
  <c r="K283" i="14"/>
  <c r="J283" i="14"/>
  <c r="L282" i="14"/>
  <c r="K282" i="14"/>
  <c r="J282" i="14"/>
  <c r="L281" i="14"/>
  <c r="K281" i="14"/>
  <c r="J281" i="14"/>
  <c r="L280" i="14"/>
  <c r="K280" i="14"/>
  <c r="J280" i="14"/>
  <c r="L279" i="14"/>
  <c r="K279" i="14"/>
  <c r="J279" i="14"/>
  <c r="L278" i="14"/>
  <c r="K278" i="14"/>
  <c r="J278" i="14"/>
  <c r="L277" i="14"/>
  <c r="K277" i="14"/>
  <c r="J277" i="14"/>
  <c r="L276" i="14"/>
  <c r="K276" i="14"/>
  <c r="J276" i="14"/>
  <c r="L275" i="14"/>
  <c r="K275" i="14"/>
  <c r="J275" i="14"/>
  <c r="L274" i="14"/>
  <c r="K274" i="14"/>
  <c r="J274" i="14"/>
  <c r="L273" i="14"/>
  <c r="K273" i="14"/>
  <c r="J273" i="14"/>
  <c r="L271" i="14"/>
  <c r="K271" i="14"/>
  <c r="J271" i="14"/>
  <c r="L270" i="14"/>
  <c r="K270" i="14"/>
  <c r="J270" i="14"/>
  <c r="L269" i="14"/>
  <c r="K269" i="14"/>
  <c r="J269" i="14"/>
  <c r="L268" i="14"/>
  <c r="K268" i="14"/>
  <c r="J268" i="14"/>
  <c r="L267" i="14"/>
  <c r="K267" i="14"/>
  <c r="J267" i="14"/>
  <c r="L266" i="14"/>
  <c r="K266" i="14"/>
  <c r="J266" i="14"/>
  <c r="L265" i="14"/>
  <c r="K265" i="14"/>
  <c r="J265" i="14"/>
  <c r="L264" i="14"/>
  <c r="K264" i="14"/>
  <c r="J264" i="14"/>
  <c r="L263" i="14"/>
  <c r="K263" i="14"/>
  <c r="J263" i="14"/>
  <c r="L262" i="14"/>
  <c r="K262" i="14"/>
  <c r="J262" i="14"/>
  <c r="L261" i="14"/>
  <c r="K261" i="14"/>
  <c r="J261" i="14"/>
  <c r="L260" i="14"/>
  <c r="K260" i="14"/>
  <c r="J260" i="14"/>
  <c r="L259" i="14"/>
  <c r="K259" i="14"/>
  <c r="J259" i="14"/>
  <c r="L258" i="14"/>
  <c r="K258" i="14"/>
  <c r="J258" i="14"/>
  <c r="L257" i="14"/>
  <c r="K257" i="14"/>
  <c r="J257" i="14"/>
  <c r="L255" i="14"/>
  <c r="K255" i="14"/>
  <c r="J255" i="14"/>
  <c r="L254" i="14"/>
  <c r="K254" i="14"/>
  <c r="J254" i="14"/>
  <c r="L252" i="14"/>
  <c r="K252" i="14"/>
  <c r="J252" i="14"/>
  <c r="L251" i="14"/>
  <c r="K251" i="14"/>
  <c r="J251" i="14"/>
  <c r="L250" i="14"/>
  <c r="K250" i="14"/>
  <c r="J250" i="14"/>
  <c r="L249" i="14"/>
  <c r="K249" i="14"/>
  <c r="J249" i="14"/>
  <c r="L248" i="14"/>
  <c r="K248" i="14"/>
  <c r="J248" i="14"/>
  <c r="L247" i="14"/>
  <c r="K247" i="14"/>
  <c r="J247" i="14"/>
  <c r="L246" i="14"/>
  <c r="K246" i="14"/>
  <c r="J246" i="14"/>
  <c r="L245" i="14"/>
  <c r="K245" i="14"/>
  <c r="J245" i="14"/>
  <c r="L244" i="14"/>
  <c r="K244" i="14"/>
  <c r="J244" i="14"/>
  <c r="L243" i="14"/>
  <c r="K243" i="14"/>
  <c r="J243" i="14"/>
  <c r="L241" i="14"/>
  <c r="K241" i="14"/>
  <c r="J241" i="14"/>
  <c r="L240" i="14"/>
  <c r="K240" i="14"/>
  <c r="J240" i="14"/>
  <c r="L239" i="14"/>
  <c r="K239" i="14"/>
  <c r="J239" i="14"/>
  <c r="L238" i="14"/>
  <c r="K238" i="14"/>
  <c r="J238" i="14"/>
  <c r="L237" i="14"/>
  <c r="K237" i="14"/>
  <c r="J237" i="14"/>
  <c r="L235" i="14"/>
  <c r="K235" i="14"/>
  <c r="J235" i="14"/>
  <c r="L234" i="14"/>
  <c r="K234" i="14"/>
  <c r="J234" i="14"/>
  <c r="L233" i="14"/>
  <c r="K233" i="14"/>
  <c r="J233" i="14"/>
  <c r="L232" i="14"/>
  <c r="K232" i="14"/>
  <c r="J232" i="14"/>
  <c r="L231" i="14"/>
  <c r="K231" i="14"/>
  <c r="J231" i="14"/>
  <c r="L229" i="14"/>
  <c r="K229" i="14"/>
  <c r="J229" i="14"/>
  <c r="L228" i="14"/>
  <c r="K228" i="14"/>
  <c r="J228" i="14"/>
  <c r="L227" i="14"/>
  <c r="K227" i="14"/>
  <c r="J227" i="14"/>
  <c r="L226" i="14"/>
  <c r="K226" i="14"/>
  <c r="J226" i="14"/>
  <c r="L224" i="14"/>
  <c r="K224" i="14"/>
  <c r="J224" i="14"/>
  <c r="L223" i="14"/>
  <c r="K223" i="14"/>
  <c r="J223" i="14"/>
  <c r="L222" i="14"/>
  <c r="K222" i="14"/>
  <c r="J222" i="14"/>
  <c r="L221" i="14"/>
  <c r="K221" i="14"/>
  <c r="J221" i="14"/>
  <c r="L220" i="14"/>
  <c r="K220" i="14"/>
  <c r="J220" i="14"/>
  <c r="L219" i="14"/>
  <c r="K219" i="14"/>
  <c r="J219" i="14"/>
  <c r="L217" i="14"/>
  <c r="K217" i="14"/>
  <c r="J217" i="14"/>
  <c r="L216" i="14"/>
  <c r="K216" i="14"/>
  <c r="J216" i="14"/>
  <c r="L215" i="14"/>
  <c r="K215" i="14"/>
  <c r="J215" i="14"/>
  <c r="L214" i="14"/>
  <c r="K214" i="14"/>
  <c r="J214" i="14"/>
  <c r="L212" i="14"/>
  <c r="K212" i="14"/>
  <c r="J212" i="14"/>
  <c r="L211" i="14"/>
  <c r="K211" i="14"/>
  <c r="J211" i="14"/>
  <c r="L210" i="14"/>
  <c r="K210" i="14"/>
  <c r="J210" i="14"/>
  <c r="L209" i="14"/>
  <c r="K209" i="14"/>
  <c r="J209" i="14"/>
  <c r="L208" i="14"/>
  <c r="K208" i="14"/>
  <c r="J208" i="14"/>
  <c r="L207" i="14"/>
  <c r="K207" i="14"/>
  <c r="J207" i="14"/>
  <c r="L206" i="14"/>
  <c r="K206" i="14"/>
  <c r="J206" i="14"/>
  <c r="L204" i="14"/>
  <c r="K204" i="14"/>
  <c r="J204" i="14"/>
  <c r="L202" i="14"/>
  <c r="K202" i="14"/>
  <c r="J202" i="14"/>
  <c r="L201" i="14"/>
  <c r="K201" i="14"/>
  <c r="J201" i="14"/>
  <c r="L200" i="14"/>
  <c r="K200" i="14"/>
  <c r="J200" i="14"/>
  <c r="L199" i="14"/>
  <c r="K199" i="14"/>
  <c r="J199" i="14"/>
  <c r="L197" i="14"/>
  <c r="K197" i="14"/>
  <c r="J197" i="14"/>
  <c r="L196" i="14"/>
  <c r="K196" i="14"/>
  <c r="J196" i="14"/>
  <c r="L195" i="14"/>
  <c r="K195" i="14"/>
  <c r="J195" i="14"/>
  <c r="L194" i="14"/>
  <c r="K194" i="14"/>
  <c r="J194" i="14"/>
  <c r="L193" i="14"/>
  <c r="K193" i="14"/>
  <c r="J193" i="14"/>
  <c r="L192" i="14"/>
  <c r="K192" i="14"/>
  <c r="J192" i="14"/>
  <c r="L191" i="14"/>
  <c r="K191" i="14"/>
  <c r="J191" i="14"/>
  <c r="L190" i="14"/>
  <c r="K190" i="14"/>
  <c r="J190" i="14"/>
  <c r="L188" i="14"/>
  <c r="K188" i="14"/>
  <c r="J188" i="14"/>
  <c r="L185" i="14"/>
  <c r="K185" i="14"/>
  <c r="J185" i="14"/>
  <c r="L184" i="14"/>
  <c r="K184" i="14"/>
  <c r="J184" i="14"/>
  <c r="L183" i="14"/>
  <c r="K183" i="14"/>
  <c r="J183" i="14"/>
  <c r="L182" i="14"/>
  <c r="K182" i="14"/>
  <c r="J182" i="14"/>
  <c r="L181" i="14"/>
  <c r="K181" i="14"/>
  <c r="J181" i="14"/>
  <c r="L180" i="14"/>
  <c r="K180" i="14"/>
  <c r="J180" i="14"/>
  <c r="L178" i="14"/>
  <c r="K178" i="14"/>
  <c r="J178" i="14"/>
  <c r="L177" i="14"/>
  <c r="K177" i="14"/>
  <c r="J177" i="14"/>
  <c r="L176" i="14"/>
  <c r="K176" i="14"/>
  <c r="J176" i="14"/>
  <c r="L175" i="14"/>
  <c r="K175" i="14"/>
  <c r="J175" i="14"/>
  <c r="L174" i="14"/>
  <c r="K174" i="14"/>
  <c r="J174" i="14"/>
  <c r="L173" i="14"/>
  <c r="K173" i="14"/>
  <c r="J173" i="14"/>
  <c r="L172" i="14"/>
  <c r="K172" i="14"/>
  <c r="J172" i="14"/>
  <c r="L170" i="14"/>
  <c r="K170" i="14"/>
  <c r="J170" i="14"/>
  <c r="L169" i="14"/>
  <c r="K169" i="14"/>
  <c r="J169" i="14"/>
  <c r="L168" i="14"/>
  <c r="K168" i="14"/>
  <c r="J168" i="14"/>
  <c r="L167" i="14"/>
  <c r="K167" i="14"/>
  <c r="J167" i="14"/>
  <c r="L166" i="14"/>
  <c r="K166" i="14"/>
  <c r="J166" i="14"/>
  <c r="L165" i="14"/>
  <c r="K165" i="14"/>
  <c r="J165" i="14"/>
  <c r="L164" i="14"/>
  <c r="K164" i="14"/>
  <c r="J164" i="14"/>
  <c r="L163" i="14"/>
  <c r="K163" i="14"/>
  <c r="J163" i="14"/>
  <c r="L161" i="14"/>
  <c r="K161" i="14"/>
  <c r="J161" i="14"/>
  <c r="L160" i="14"/>
  <c r="K160" i="14"/>
  <c r="J160" i="14"/>
  <c r="L159" i="14"/>
  <c r="K159" i="14"/>
  <c r="J159" i="14"/>
  <c r="L158" i="14"/>
  <c r="K158" i="14"/>
  <c r="J158" i="14"/>
  <c r="L157" i="14"/>
  <c r="K157" i="14"/>
  <c r="J157" i="14"/>
  <c r="L155" i="14"/>
  <c r="K155" i="14"/>
  <c r="J155" i="14"/>
  <c r="L154" i="14"/>
  <c r="K154" i="14"/>
  <c r="J154" i="14"/>
  <c r="L153" i="14"/>
  <c r="K153" i="14"/>
  <c r="J153" i="14"/>
  <c r="L152" i="14"/>
  <c r="K152" i="14"/>
  <c r="J152" i="14"/>
  <c r="L151" i="14"/>
  <c r="K151" i="14"/>
  <c r="J151" i="14"/>
  <c r="L149" i="14"/>
  <c r="K149" i="14"/>
  <c r="J149" i="14"/>
  <c r="L147" i="14"/>
  <c r="K147" i="14"/>
  <c r="J147" i="14"/>
  <c r="L146" i="14"/>
  <c r="K146" i="14"/>
  <c r="J146" i="14"/>
  <c r="L145" i="14"/>
  <c r="K145" i="14"/>
  <c r="J145" i="14"/>
  <c r="L143" i="14"/>
  <c r="K143" i="14"/>
  <c r="J143" i="14"/>
  <c r="L142" i="14"/>
  <c r="K142" i="14"/>
  <c r="J142" i="14"/>
  <c r="L141" i="14"/>
  <c r="K141" i="14"/>
  <c r="J141" i="14"/>
  <c r="L140" i="14"/>
  <c r="K140" i="14"/>
  <c r="J140" i="14"/>
  <c r="L139" i="14"/>
  <c r="K139" i="14"/>
  <c r="J139" i="14"/>
  <c r="L138" i="14"/>
  <c r="K138" i="14"/>
  <c r="J138" i="14"/>
  <c r="L137" i="14"/>
  <c r="K137" i="14"/>
  <c r="J137" i="14"/>
  <c r="L136" i="14"/>
  <c r="K136" i="14"/>
  <c r="J136" i="14"/>
  <c r="L135" i="14"/>
  <c r="K135" i="14"/>
  <c r="J135" i="14"/>
  <c r="L134" i="14"/>
  <c r="K134" i="14"/>
  <c r="J134" i="14"/>
  <c r="L133" i="14"/>
  <c r="K133" i="14"/>
  <c r="J133" i="14"/>
  <c r="L132" i="14"/>
  <c r="K132" i="14"/>
  <c r="J132" i="14"/>
  <c r="L131" i="14"/>
  <c r="K131" i="14"/>
  <c r="J131" i="14"/>
  <c r="L129" i="14"/>
  <c r="K129" i="14"/>
  <c r="J129" i="14"/>
  <c r="L128" i="14"/>
  <c r="K128" i="14"/>
  <c r="J128" i="14"/>
  <c r="C128" i="14"/>
  <c r="L125" i="14"/>
  <c r="K125" i="14"/>
  <c r="J125" i="14"/>
  <c r="L124" i="14"/>
  <c r="K124" i="14"/>
  <c r="J124" i="14"/>
  <c r="L123" i="14"/>
  <c r="K123" i="14"/>
  <c r="J123" i="14"/>
  <c r="L122" i="14"/>
  <c r="K122" i="14"/>
  <c r="J122" i="14"/>
  <c r="L121" i="14"/>
  <c r="K121" i="14"/>
  <c r="J121" i="14"/>
  <c r="L120" i="14"/>
  <c r="K120" i="14"/>
  <c r="J120" i="14"/>
  <c r="L119" i="14"/>
  <c r="K119" i="14"/>
  <c r="J119" i="14"/>
  <c r="L118" i="14"/>
  <c r="K118" i="14"/>
  <c r="J118" i="14"/>
  <c r="L117" i="14"/>
  <c r="K117" i="14"/>
  <c r="J117" i="14"/>
  <c r="L116" i="14"/>
  <c r="K116" i="14"/>
  <c r="J116" i="14"/>
  <c r="L115" i="14"/>
  <c r="K115" i="14"/>
  <c r="J115" i="14"/>
  <c r="L113" i="14"/>
  <c r="K113" i="14"/>
  <c r="J113" i="14"/>
  <c r="L112" i="14"/>
  <c r="K112" i="14"/>
  <c r="J112" i="14"/>
  <c r="L109" i="14"/>
  <c r="K109" i="14"/>
  <c r="J109" i="14"/>
  <c r="L108" i="14"/>
  <c r="K108" i="14"/>
  <c r="J108" i="14"/>
  <c r="L107" i="14"/>
  <c r="K107" i="14"/>
  <c r="J107" i="14"/>
  <c r="L106" i="14"/>
  <c r="K106" i="14"/>
  <c r="J106" i="14"/>
  <c r="L105" i="14"/>
  <c r="K105" i="14"/>
  <c r="J105" i="14"/>
  <c r="L104" i="14"/>
  <c r="K104" i="14"/>
  <c r="J104" i="14"/>
  <c r="L103" i="14"/>
  <c r="K103" i="14"/>
  <c r="J103" i="14"/>
  <c r="L102" i="14"/>
  <c r="K102" i="14"/>
  <c r="J102" i="14"/>
  <c r="L101" i="14"/>
  <c r="K101" i="14"/>
  <c r="J101" i="14"/>
  <c r="L100" i="14"/>
  <c r="K100" i="14"/>
  <c r="J100" i="14"/>
  <c r="L99" i="14"/>
  <c r="K99" i="14"/>
  <c r="J99" i="14"/>
  <c r="L98" i="14"/>
  <c r="K98" i="14"/>
  <c r="J98" i="14"/>
  <c r="L96" i="14"/>
  <c r="K96" i="14"/>
  <c r="J96" i="14"/>
  <c r="L95" i="14"/>
  <c r="K95" i="14"/>
  <c r="J95" i="14"/>
  <c r="L92" i="14"/>
  <c r="K92" i="14"/>
  <c r="J92" i="14"/>
  <c r="L91" i="14"/>
  <c r="K91" i="14"/>
  <c r="J91" i="14"/>
  <c r="L90" i="14"/>
  <c r="K90" i="14"/>
  <c r="J90" i="14"/>
  <c r="L89" i="14"/>
  <c r="K89" i="14"/>
  <c r="J89" i="14"/>
  <c r="L88" i="14"/>
  <c r="K88" i="14"/>
  <c r="J88" i="14"/>
  <c r="L87" i="14"/>
  <c r="K87" i="14"/>
  <c r="J87" i="14"/>
  <c r="L86" i="14"/>
  <c r="K86" i="14"/>
  <c r="J86" i="14"/>
  <c r="L85" i="14"/>
  <c r="K85" i="14"/>
  <c r="J85" i="14"/>
  <c r="L84" i="14"/>
  <c r="K84" i="14"/>
  <c r="J84" i="14"/>
  <c r="L83" i="14"/>
  <c r="K83" i="14"/>
  <c r="J83" i="14"/>
  <c r="L82" i="14"/>
  <c r="K82" i="14"/>
  <c r="J82" i="14"/>
  <c r="L80" i="14"/>
  <c r="K80" i="14"/>
  <c r="J80" i="14"/>
  <c r="L79" i="14"/>
  <c r="K79" i="14"/>
  <c r="J79" i="14"/>
  <c r="L76" i="14"/>
  <c r="K76" i="14"/>
  <c r="J76" i="14"/>
  <c r="L75" i="14"/>
  <c r="K75" i="14"/>
  <c r="J75" i="14"/>
  <c r="L74" i="14"/>
  <c r="K74" i="14"/>
  <c r="J74" i="14"/>
  <c r="L73" i="14"/>
  <c r="K73" i="14"/>
  <c r="J73" i="14"/>
  <c r="L72" i="14"/>
  <c r="K72" i="14"/>
  <c r="J72" i="14"/>
  <c r="L71" i="14"/>
  <c r="K71" i="14"/>
  <c r="J71" i="14"/>
  <c r="L70" i="14"/>
  <c r="K70" i="14"/>
  <c r="J70" i="14"/>
  <c r="L69" i="14"/>
  <c r="K69" i="14"/>
  <c r="J69" i="14"/>
  <c r="L68" i="14"/>
  <c r="K68" i="14"/>
  <c r="J68" i="14"/>
  <c r="L67" i="14"/>
  <c r="K67" i="14"/>
  <c r="J67" i="14"/>
  <c r="L66" i="14"/>
  <c r="K66" i="14"/>
  <c r="J66" i="14"/>
  <c r="L65" i="14"/>
  <c r="K65" i="14"/>
  <c r="J65" i="14"/>
  <c r="L64" i="14"/>
  <c r="K64" i="14"/>
  <c r="J64" i="14"/>
  <c r="L63" i="14"/>
  <c r="K63" i="14"/>
  <c r="J63" i="14"/>
  <c r="L62" i="14"/>
  <c r="K62" i="14"/>
  <c r="J62" i="14"/>
  <c r="L59" i="14"/>
  <c r="K59" i="14"/>
  <c r="J59" i="14"/>
  <c r="L58" i="14"/>
  <c r="K58" i="14"/>
  <c r="J58" i="14"/>
  <c r="L54" i="14"/>
  <c r="K54" i="14"/>
  <c r="J54" i="14"/>
  <c r="L53" i="14"/>
  <c r="K53" i="14"/>
  <c r="J53" i="14"/>
  <c r="L52" i="14"/>
  <c r="K52" i="14"/>
  <c r="J52" i="14"/>
  <c r="L51" i="14"/>
  <c r="K51" i="14"/>
  <c r="J51" i="14"/>
  <c r="L50" i="14"/>
  <c r="K50" i="14"/>
  <c r="J50" i="14"/>
  <c r="L49" i="14"/>
  <c r="K49" i="14"/>
  <c r="J49" i="14"/>
  <c r="L48" i="14"/>
  <c r="K48" i="14"/>
  <c r="J48" i="14"/>
  <c r="L47" i="14"/>
  <c r="K47" i="14"/>
  <c r="J47" i="14"/>
  <c r="L45" i="14"/>
  <c r="K45" i="14"/>
  <c r="J45" i="14"/>
  <c r="L43" i="14"/>
  <c r="K43" i="14"/>
  <c r="J43" i="14"/>
  <c r="L37" i="14"/>
  <c r="K37" i="14"/>
  <c r="J37" i="14"/>
  <c r="L36" i="14"/>
  <c r="K36" i="14"/>
  <c r="J36" i="14"/>
  <c r="L35" i="14"/>
  <c r="K35" i="14"/>
  <c r="J35" i="14"/>
  <c r="L34" i="14"/>
  <c r="K34" i="14"/>
  <c r="J34" i="14"/>
  <c r="L33" i="14"/>
  <c r="K33" i="14"/>
  <c r="J33" i="14"/>
  <c r="L32" i="14"/>
  <c r="K32" i="14"/>
  <c r="J32" i="14"/>
  <c r="L31" i="14"/>
  <c r="K31" i="14"/>
  <c r="J31" i="14"/>
  <c r="L30" i="14"/>
  <c r="K30" i="14"/>
  <c r="J30" i="14"/>
  <c r="L28" i="14"/>
  <c r="K28" i="14"/>
  <c r="J28" i="14"/>
  <c r="L27" i="14"/>
  <c r="K27" i="14"/>
  <c r="J27" i="14"/>
  <c r="L26" i="14"/>
  <c r="K26" i="14"/>
  <c r="J26" i="14"/>
  <c r="L25" i="14"/>
  <c r="K25" i="14"/>
  <c r="J25" i="14"/>
  <c r="L24" i="14"/>
  <c r="K24" i="14"/>
  <c r="J24" i="14"/>
  <c r="G23" i="14"/>
  <c r="L23" i="14" s="1"/>
  <c r="L20" i="14"/>
  <c r="K20" i="14"/>
  <c r="J20" i="14"/>
  <c r="L19" i="14"/>
  <c r="K19" i="14"/>
  <c r="J19" i="14"/>
  <c r="L18" i="14"/>
  <c r="K18" i="14"/>
  <c r="J18" i="14"/>
  <c r="L17" i="14"/>
  <c r="K17" i="14"/>
  <c r="J17" i="14"/>
  <c r="L16" i="14"/>
  <c r="K16" i="14"/>
  <c r="J16" i="14"/>
  <c r="L15" i="14"/>
  <c r="K15" i="14"/>
  <c r="J15" i="14"/>
  <c r="L14" i="14"/>
  <c r="K14" i="14"/>
  <c r="J14" i="14"/>
  <c r="L13" i="14"/>
  <c r="K13" i="14"/>
  <c r="J13" i="14"/>
  <c r="L10" i="14"/>
  <c r="K10" i="14"/>
  <c r="J10" i="14"/>
  <c r="L9" i="14"/>
  <c r="K9" i="14"/>
  <c r="J9" i="14"/>
  <c r="L107" i="15" l="1"/>
  <c r="M136" i="15"/>
  <c r="L141" i="15"/>
  <c r="L149" i="15"/>
  <c r="M189" i="15"/>
  <c r="M117" i="15"/>
  <c r="N117" i="15" s="1"/>
  <c r="M261" i="15"/>
  <c r="M163" i="15"/>
  <c r="L217" i="15"/>
  <c r="M25" i="15"/>
  <c r="L46" i="15"/>
  <c r="L227" i="15"/>
  <c r="L228" i="15"/>
  <c r="L86" i="15"/>
  <c r="L106" i="15"/>
  <c r="M169" i="15"/>
  <c r="L88" i="15"/>
  <c r="L213" i="15"/>
  <c r="L222" i="15"/>
  <c r="L236" i="15"/>
  <c r="M75" i="15"/>
  <c r="N75" i="15" s="1"/>
  <c r="L175" i="15"/>
  <c r="L181" i="15"/>
  <c r="L209" i="15"/>
  <c r="L240" i="15"/>
  <c r="L53" i="15"/>
  <c r="M71" i="15"/>
  <c r="L18" i="15"/>
  <c r="L30" i="15"/>
  <c r="L40" i="15"/>
  <c r="L58" i="15"/>
  <c r="L67" i="15"/>
  <c r="M77" i="15"/>
  <c r="N77" i="15" s="1"/>
  <c r="L45" i="15"/>
  <c r="L63" i="15"/>
  <c r="L78" i="15"/>
  <c r="M38" i="15"/>
  <c r="N38" i="15" s="1"/>
  <c r="L29" i="16"/>
  <c r="L49" i="16"/>
  <c r="L33" i="15"/>
  <c r="L103" i="15"/>
  <c r="L188" i="15"/>
  <c r="L260" i="15"/>
  <c r="L11" i="15"/>
  <c r="L135" i="15"/>
  <c r="L144" i="15"/>
  <c r="L164" i="15"/>
  <c r="L69" i="15"/>
  <c r="L75" i="15"/>
  <c r="L83" i="15"/>
  <c r="L93" i="15"/>
  <c r="L120" i="15"/>
  <c r="L128" i="15"/>
  <c r="L205" i="15"/>
  <c r="L224" i="15"/>
  <c r="L232" i="15"/>
  <c r="J23" i="14"/>
  <c r="K23" i="14"/>
  <c r="O69" i="14" l="1"/>
  <c r="I256" i="13" l="1"/>
  <c r="K256" i="13" s="1"/>
  <c r="L256" i="13" s="1"/>
  <c r="I255" i="13"/>
  <c r="K255" i="13" s="1"/>
  <c r="L255" i="13" s="1"/>
  <c r="L261" i="13"/>
  <c r="K261" i="13"/>
  <c r="G261" i="13" s="1"/>
  <c r="H261" i="13" s="1"/>
  <c r="L260" i="13"/>
  <c r="K260" i="13"/>
  <c r="G260" i="13" s="1"/>
  <c r="H260" i="13" s="1"/>
  <c r="I259" i="13"/>
  <c r="K259" i="13" s="1"/>
  <c r="L259" i="13" s="1"/>
  <c r="I250" i="13"/>
  <c r="J250" i="13" s="1"/>
  <c r="I249" i="13"/>
  <c r="G249" i="13" s="1"/>
  <c r="H249" i="13" s="1"/>
  <c r="L248" i="13"/>
  <c r="K248" i="13"/>
  <c r="I248" i="13" s="1"/>
  <c r="J248" i="13" s="1"/>
  <c r="I247" i="13"/>
  <c r="K247" i="13" s="1"/>
  <c r="L247" i="13" s="1"/>
  <c r="L245" i="13"/>
  <c r="K245" i="13"/>
  <c r="L244" i="13"/>
  <c r="K244" i="13"/>
  <c r="G244" i="13" s="1"/>
  <c r="H244" i="13" s="1"/>
  <c r="L243" i="13"/>
  <c r="K243" i="13"/>
  <c r="I243" i="13" s="1"/>
  <c r="J243" i="13" s="1"/>
  <c r="I242" i="13"/>
  <c r="K242" i="13" s="1"/>
  <c r="L242" i="13" s="1"/>
  <c r="I241" i="13"/>
  <c r="J241" i="13" s="1"/>
  <c r="G241" i="13"/>
  <c r="H241" i="13" s="1"/>
  <c r="L240" i="13"/>
  <c r="K240" i="13"/>
  <c r="G240" i="13" s="1"/>
  <c r="H240" i="13" s="1"/>
  <c r="L239" i="13"/>
  <c r="K239" i="13"/>
  <c r="I239" i="13" s="1"/>
  <c r="J239" i="13" s="1"/>
  <c r="L238" i="13"/>
  <c r="K238" i="13"/>
  <c r="I238" i="13" s="1"/>
  <c r="J238" i="13" s="1"/>
  <c r="L237" i="13"/>
  <c r="K237" i="13"/>
  <c r="L236" i="13"/>
  <c r="K236" i="13"/>
  <c r="G236" i="13" s="1"/>
  <c r="H236" i="13" s="1"/>
  <c r="L235" i="13"/>
  <c r="K235" i="13"/>
  <c r="I235" i="13" s="1"/>
  <c r="J235" i="13" s="1"/>
  <c r="I234" i="13"/>
  <c r="K234" i="13" s="1"/>
  <c r="L234" i="13" s="1"/>
  <c r="G234" i="13"/>
  <c r="H234" i="13" s="1"/>
  <c r="L233" i="13"/>
  <c r="K233" i="13"/>
  <c r="L232" i="13"/>
  <c r="K232" i="13"/>
  <c r="G232" i="13" s="1"/>
  <c r="H232" i="13" s="1"/>
  <c r="I231" i="13"/>
  <c r="K231" i="13" s="1"/>
  <c r="L231" i="13" s="1"/>
  <c r="L230" i="13"/>
  <c r="K230" i="13"/>
  <c r="I230" i="13" s="1"/>
  <c r="J230" i="13" s="1"/>
  <c r="L229" i="13"/>
  <c r="K229" i="13"/>
  <c r="L228" i="13"/>
  <c r="K228" i="13"/>
  <c r="G228" i="13" s="1"/>
  <c r="H228" i="13" s="1"/>
  <c r="I227" i="13"/>
  <c r="K227" i="13" s="1"/>
  <c r="L227" i="13" s="1"/>
  <c r="I226" i="13"/>
  <c r="K226" i="13" s="1"/>
  <c r="L226" i="13" s="1"/>
  <c r="G226" i="13"/>
  <c r="H226" i="13" s="1"/>
  <c r="L225" i="13"/>
  <c r="K225" i="13"/>
  <c r="L224" i="13"/>
  <c r="K224" i="13"/>
  <c r="G224" i="13" s="1"/>
  <c r="H224" i="13" s="1"/>
  <c r="L223" i="13"/>
  <c r="K223" i="13"/>
  <c r="I223" i="13" s="1"/>
  <c r="J223" i="13" s="1"/>
  <c r="L222" i="13"/>
  <c r="K222" i="13"/>
  <c r="I222" i="13" s="1"/>
  <c r="J222" i="13" s="1"/>
  <c r="L221" i="13"/>
  <c r="K221" i="13"/>
  <c r="L220" i="13"/>
  <c r="K220" i="13"/>
  <c r="G220" i="13" s="1"/>
  <c r="H220" i="13" s="1"/>
  <c r="I219" i="13"/>
  <c r="K219" i="13" s="1"/>
  <c r="L219" i="13" s="1"/>
  <c r="G219" i="13"/>
  <c r="H219" i="13" s="1"/>
  <c r="L218" i="13"/>
  <c r="K218" i="13"/>
  <c r="G218" i="13" s="1"/>
  <c r="H218" i="13" s="1"/>
  <c r="I217" i="13"/>
  <c r="J217" i="13" s="1"/>
  <c r="G217" i="13"/>
  <c r="H217" i="13" s="1"/>
  <c r="L216" i="13"/>
  <c r="K216" i="13"/>
  <c r="G216" i="13" s="1"/>
  <c r="H216" i="13" s="1"/>
  <c r="L215" i="13"/>
  <c r="K215" i="13"/>
  <c r="I215" i="13" s="1"/>
  <c r="J215" i="13" s="1"/>
  <c r="L214" i="13"/>
  <c r="K214" i="13"/>
  <c r="I214" i="13" s="1"/>
  <c r="J214" i="13" s="1"/>
  <c r="L213" i="13"/>
  <c r="K213" i="13"/>
  <c r="L212" i="13"/>
  <c r="K212" i="13"/>
  <c r="G212" i="13" s="1"/>
  <c r="H212" i="13" s="1"/>
  <c r="L211" i="13"/>
  <c r="K211" i="13"/>
  <c r="I211" i="13" s="1"/>
  <c r="J211" i="13" s="1"/>
  <c r="L210" i="13"/>
  <c r="K210" i="13"/>
  <c r="I210" i="13" s="1"/>
  <c r="J210" i="13" s="1"/>
  <c r="L209" i="13"/>
  <c r="K209" i="13"/>
  <c r="I208" i="13"/>
  <c r="I207" i="13"/>
  <c r="K207" i="13" s="1"/>
  <c r="L207" i="13" s="1"/>
  <c r="G207" i="13"/>
  <c r="H207" i="13" s="1"/>
  <c r="L206" i="13"/>
  <c r="K206" i="13"/>
  <c r="I206" i="13" s="1"/>
  <c r="J206" i="13" s="1"/>
  <c r="L205" i="13"/>
  <c r="K205" i="13"/>
  <c r="L204" i="13"/>
  <c r="K204" i="13"/>
  <c r="G204" i="13" s="1"/>
  <c r="H204" i="13" s="1"/>
  <c r="L203" i="13"/>
  <c r="K203" i="13"/>
  <c r="I203" i="13" s="1"/>
  <c r="J203" i="13" s="1"/>
  <c r="L202" i="13"/>
  <c r="K202" i="13"/>
  <c r="I202" i="13" s="1"/>
  <c r="J202" i="13" s="1"/>
  <c r="L201" i="13"/>
  <c r="K201" i="13"/>
  <c r="I200" i="13"/>
  <c r="G200" i="13"/>
  <c r="H200" i="13" s="1"/>
  <c r="I199" i="13"/>
  <c r="K199" i="13" s="1"/>
  <c r="L199" i="13" s="1"/>
  <c r="G199" i="13"/>
  <c r="H199" i="13" s="1"/>
  <c r="L198" i="13"/>
  <c r="K198" i="13"/>
  <c r="I198" i="13" s="1"/>
  <c r="J198" i="13" s="1"/>
  <c r="D197" i="13"/>
  <c r="K197" i="13" s="1"/>
  <c r="L196" i="13"/>
  <c r="K196" i="13"/>
  <c r="G196" i="13" s="1"/>
  <c r="H196" i="13" s="1"/>
  <c r="L195" i="13"/>
  <c r="K195" i="13"/>
  <c r="G195" i="13" s="1"/>
  <c r="H195" i="13" s="1"/>
  <c r="L194" i="13"/>
  <c r="K194" i="13"/>
  <c r="G194" i="13" s="1"/>
  <c r="H194" i="13" s="1"/>
  <c r="L193" i="13"/>
  <c r="K193" i="13"/>
  <c r="I193" i="13" s="1"/>
  <c r="J193" i="13" s="1"/>
  <c r="L192" i="13"/>
  <c r="K192" i="13"/>
  <c r="G192" i="13" s="1"/>
  <c r="H192" i="13" s="1"/>
  <c r="L191" i="13"/>
  <c r="K191" i="13"/>
  <c r="G191" i="13" s="1"/>
  <c r="H191" i="13" s="1"/>
  <c r="I190" i="13"/>
  <c r="K190" i="13" s="1"/>
  <c r="L190" i="13" s="1"/>
  <c r="I189" i="13"/>
  <c r="K189" i="13" s="1"/>
  <c r="L189" i="13" s="1"/>
  <c r="G189" i="13"/>
  <c r="H189" i="13" s="1"/>
  <c r="L188" i="13"/>
  <c r="K188" i="13"/>
  <c r="G188" i="13" s="1"/>
  <c r="H188" i="13" s="1"/>
  <c r="L187" i="13"/>
  <c r="K187" i="13"/>
  <c r="G187" i="13" s="1"/>
  <c r="H187" i="13" s="1"/>
  <c r="L186" i="13"/>
  <c r="K186" i="13"/>
  <c r="I186" i="13" s="1"/>
  <c r="J186" i="13" s="1"/>
  <c r="L185" i="13"/>
  <c r="K185" i="13"/>
  <c r="I185" i="13" s="1"/>
  <c r="J185" i="13" s="1"/>
  <c r="L184" i="13"/>
  <c r="K184" i="13"/>
  <c r="G184" i="13" s="1"/>
  <c r="H184" i="13" s="1"/>
  <c r="L183" i="13"/>
  <c r="K183" i="13"/>
  <c r="G183" i="13" s="1"/>
  <c r="H183" i="13" s="1"/>
  <c r="I182" i="13"/>
  <c r="K182" i="13" s="1"/>
  <c r="L182" i="13" s="1"/>
  <c r="G182" i="13"/>
  <c r="H182" i="13" s="1"/>
  <c r="L181" i="13"/>
  <c r="K181" i="13"/>
  <c r="I181" i="13" s="1"/>
  <c r="J181" i="13" s="1"/>
  <c r="L180" i="13"/>
  <c r="K180" i="13"/>
  <c r="G180" i="13" s="1"/>
  <c r="H180" i="13" s="1"/>
  <c r="L179" i="13"/>
  <c r="K179" i="13"/>
  <c r="G179" i="13" s="1"/>
  <c r="H179" i="13" s="1"/>
  <c r="L178" i="13"/>
  <c r="K178" i="13"/>
  <c r="I178" i="13" s="1"/>
  <c r="J178" i="13" s="1"/>
  <c r="L177" i="13"/>
  <c r="K177" i="13"/>
  <c r="I177" i="13" s="1"/>
  <c r="J177" i="13" s="1"/>
  <c r="I175" i="13"/>
  <c r="G175" i="13" s="1"/>
  <c r="H175" i="13" s="1"/>
  <c r="I174" i="13"/>
  <c r="J174" i="13" s="1"/>
  <c r="I173" i="13"/>
  <c r="K173" i="13" s="1"/>
  <c r="L173" i="13" s="1"/>
  <c r="I172" i="13"/>
  <c r="J172" i="13" s="1"/>
  <c r="I170" i="13"/>
  <c r="G170" i="13" s="1"/>
  <c r="H170" i="13" s="1"/>
  <c r="L169" i="13"/>
  <c r="K169" i="13"/>
  <c r="G169" i="13" s="1"/>
  <c r="H169" i="13" s="1"/>
  <c r="I168" i="13"/>
  <c r="K168" i="13" s="1"/>
  <c r="L168" i="13" s="1"/>
  <c r="L167" i="13"/>
  <c r="K167" i="13"/>
  <c r="I167" i="13" s="1"/>
  <c r="J167" i="13" s="1"/>
  <c r="L166" i="13"/>
  <c r="K166" i="13"/>
  <c r="G166" i="13" s="1"/>
  <c r="H166" i="13" s="1"/>
  <c r="L165" i="13"/>
  <c r="K165" i="13"/>
  <c r="G165" i="13" s="1"/>
  <c r="H165" i="13" s="1"/>
  <c r="L164" i="13"/>
  <c r="K164" i="13"/>
  <c r="I164" i="13" s="1"/>
  <c r="J164" i="13" s="1"/>
  <c r="L163" i="13"/>
  <c r="K163" i="13"/>
  <c r="I163" i="13" s="1"/>
  <c r="J163" i="13" s="1"/>
  <c r="L162" i="13"/>
  <c r="K162" i="13"/>
  <c r="G162" i="13" s="1"/>
  <c r="H162" i="13" s="1"/>
  <c r="I161" i="13"/>
  <c r="K161" i="13" s="1"/>
  <c r="L161" i="13" s="1"/>
  <c r="G161" i="13"/>
  <c r="H161" i="13" s="1"/>
  <c r="L160" i="13"/>
  <c r="K160" i="13"/>
  <c r="I160" i="13" s="1"/>
  <c r="J160" i="13" s="1"/>
  <c r="I159" i="13"/>
  <c r="K159" i="13" s="1"/>
  <c r="L159" i="13" s="1"/>
  <c r="L158" i="13"/>
  <c r="K158" i="13"/>
  <c r="G158" i="13" s="1"/>
  <c r="H158" i="13" s="1"/>
  <c r="I157" i="13"/>
  <c r="G157" i="13" s="1"/>
  <c r="H157" i="13" s="1"/>
  <c r="L156" i="13"/>
  <c r="K156" i="13"/>
  <c r="I156" i="13" s="1"/>
  <c r="J156" i="13" s="1"/>
  <c r="L155" i="13"/>
  <c r="K155" i="13"/>
  <c r="I155" i="13" s="1"/>
  <c r="J155" i="13" s="1"/>
  <c r="L154" i="13"/>
  <c r="K154" i="13"/>
  <c r="G154" i="13" s="1"/>
  <c r="H154" i="13" s="1"/>
  <c r="L153" i="13"/>
  <c r="K153" i="13"/>
  <c r="G153" i="13" s="1"/>
  <c r="H153" i="13" s="1"/>
  <c r="L152" i="13"/>
  <c r="K152" i="13"/>
  <c r="I152" i="13" s="1"/>
  <c r="J152" i="13" s="1"/>
  <c r="L151" i="13"/>
  <c r="K151" i="13"/>
  <c r="I151" i="13" s="1"/>
  <c r="J151" i="13" s="1"/>
  <c r="I150" i="13"/>
  <c r="K150" i="13" s="1"/>
  <c r="L150" i="13" s="1"/>
  <c r="G150" i="13"/>
  <c r="H150" i="13" s="1"/>
  <c r="L149" i="13"/>
  <c r="K149" i="13"/>
  <c r="G149" i="13" s="1"/>
  <c r="H149" i="13" s="1"/>
  <c r="L148" i="13"/>
  <c r="K148" i="13"/>
  <c r="G148" i="13" s="1"/>
  <c r="H148" i="13" s="1"/>
  <c r="L146" i="13"/>
  <c r="K146" i="13"/>
  <c r="I146" i="13" s="1"/>
  <c r="J146" i="13" s="1"/>
  <c r="I145" i="13"/>
  <c r="G145" i="13" s="1"/>
  <c r="H145" i="13" s="1"/>
  <c r="L144" i="13"/>
  <c r="K144" i="13"/>
  <c r="G144" i="13" s="1"/>
  <c r="H144" i="13" s="1"/>
  <c r="L143" i="13"/>
  <c r="K143" i="13"/>
  <c r="I143" i="13" s="1"/>
  <c r="J143" i="13" s="1"/>
  <c r="L142" i="13"/>
  <c r="K142" i="13"/>
  <c r="I142" i="13" s="1"/>
  <c r="J142" i="13" s="1"/>
  <c r="L141" i="13"/>
  <c r="K141" i="13"/>
  <c r="G141" i="13" s="1"/>
  <c r="H141" i="13" s="1"/>
  <c r="L140" i="13"/>
  <c r="K140" i="13"/>
  <c r="G140" i="13" s="1"/>
  <c r="H140" i="13" s="1"/>
  <c r="L139" i="13"/>
  <c r="K139" i="13"/>
  <c r="I139" i="13" s="1"/>
  <c r="J139" i="13" s="1"/>
  <c r="I138" i="13"/>
  <c r="K138" i="13" s="1"/>
  <c r="L138" i="13" s="1"/>
  <c r="G138" i="13"/>
  <c r="H138" i="13" s="1"/>
  <c r="L137" i="13"/>
  <c r="K137" i="13"/>
  <c r="G137" i="13" s="1"/>
  <c r="H137" i="13" s="1"/>
  <c r="L136" i="13"/>
  <c r="K136" i="13"/>
  <c r="G136" i="13" s="1"/>
  <c r="H136" i="13" s="1"/>
  <c r="I135" i="13"/>
  <c r="K135" i="13" s="1"/>
  <c r="L135" i="13" s="1"/>
  <c r="L134" i="13"/>
  <c r="K134" i="13"/>
  <c r="I134" i="13" s="1"/>
  <c r="J134" i="13" s="1"/>
  <c r="L133" i="13"/>
  <c r="K133" i="13"/>
  <c r="G133" i="13" s="1"/>
  <c r="H133" i="13" s="1"/>
  <c r="L132" i="13"/>
  <c r="K132" i="13"/>
  <c r="G132" i="13" s="1"/>
  <c r="H132" i="13" s="1"/>
  <c r="L131" i="13"/>
  <c r="K131" i="13"/>
  <c r="G131" i="13" s="1"/>
  <c r="H131" i="13" s="1"/>
  <c r="I130" i="13"/>
  <c r="K130" i="13" s="1"/>
  <c r="L130" i="13" s="1"/>
  <c r="G130" i="13"/>
  <c r="H130" i="13" s="1"/>
  <c r="L129" i="13"/>
  <c r="K129" i="13"/>
  <c r="G129" i="13" s="1"/>
  <c r="H129" i="13" s="1"/>
  <c r="L128" i="13"/>
  <c r="K128" i="13"/>
  <c r="G128" i="13" s="1"/>
  <c r="H128" i="13" s="1"/>
  <c r="I127" i="13"/>
  <c r="K127" i="13" s="1"/>
  <c r="L127" i="13" s="1"/>
  <c r="L126" i="13"/>
  <c r="K126" i="13"/>
  <c r="I126" i="13" s="1"/>
  <c r="J126" i="13" s="1"/>
  <c r="L125" i="13"/>
  <c r="K125" i="13"/>
  <c r="G125" i="13" s="1"/>
  <c r="H125" i="13" s="1"/>
  <c r="L124" i="13"/>
  <c r="K124" i="13"/>
  <c r="G124" i="13" s="1"/>
  <c r="H124" i="13" s="1"/>
  <c r="I121" i="13"/>
  <c r="K121" i="13" s="1"/>
  <c r="L121" i="13" s="1"/>
  <c r="L120" i="13"/>
  <c r="K120" i="13"/>
  <c r="I120" i="13" s="1"/>
  <c r="J120" i="13" s="1"/>
  <c r="I119" i="13"/>
  <c r="G119" i="13" s="1"/>
  <c r="H119" i="13" s="1"/>
  <c r="L118" i="13"/>
  <c r="K118" i="13"/>
  <c r="G118" i="13" s="1"/>
  <c r="H118" i="13" s="1"/>
  <c r="I117" i="13"/>
  <c r="K117" i="13" s="1"/>
  <c r="L117" i="13" s="1"/>
  <c r="L116" i="13"/>
  <c r="K116" i="13"/>
  <c r="I116" i="13" s="1"/>
  <c r="J116" i="13" s="1"/>
  <c r="L114" i="13"/>
  <c r="K114" i="13"/>
  <c r="G114" i="13" s="1"/>
  <c r="H114" i="13" s="1"/>
  <c r="L113" i="13"/>
  <c r="K113" i="13"/>
  <c r="G113" i="13" s="1"/>
  <c r="H113" i="13" s="1"/>
  <c r="L112" i="13"/>
  <c r="K112" i="13"/>
  <c r="G112" i="13" s="1"/>
  <c r="H112" i="13" s="1"/>
  <c r="L111" i="13"/>
  <c r="K111" i="13"/>
  <c r="I111" i="13" s="1"/>
  <c r="J111" i="13" s="1"/>
  <c r="I110" i="13"/>
  <c r="G110" i="13" s="1"/>
  <c r="H110" i="13" s="1"/>
  <c r="I109" i="13"/>
  <c r="K109" i="13" s="1"/>
  <c r="L109" i="13" s="1"/>
  <c r="L107" i="13"/>
  <c r="K107" i="13"/>
  <c r="G107" i="13" s="1"/>
  <c r="H107" i="13" s="1"/>
  <c r="I106" i="13"/>
  <c r="G106" i="13" s="1"/>
  <c r="H106" i="13" s="1"/>
  <c r="I105" i="13"/>
  <c r="G105" i="13" s="1"/>
  <c r="H105" i="13" s="1"/>
  <c r="I104" i="13"/>
  <c r="L103" i="13"/>
  <c r="K103" i="13"/>
  <c r="I103" i="13" s="1"/>
  <c r="J103" i="13" s="1"/>
  <c r="L102" i="13"/>
  <c r="K102" i="13"/>
  <c r="I102" i="13" s="1"/>
  <c r="J102" i="13" s="1"/>
  <c r="I101" i="13"/>
  <c r="J101" i="13" s="1"/>
  <c r="L100" i="13"/>
  <c r="K100" i="13"/>
  <c r="I100" i="13" s="1"/>
  <c r="J100" i="13" s="1"/>
  <c r="I99" i="13"/>
  <c r="J99" i="13" s="1"/>
  <c r="L98" i="13"/>
  <c r="K98" i="13"/>
  <c r="I98" i="13" s="1"/>
  <c r="J98" i="13" s="1"/>
  <c r="L97" i="13"/>
  <c r="K97" i="13"/>
  <c r="G97" i="13" s="1"/>
  <c r="H97" i="13" s="1"/>
  <c r="L96" i="13"/>
  <c r="K96" i="13"/>
  <c r="I96" i="13" s="1"/>
  <c r="J96" i="13" s="1"/>
  <c r="L95" i="13"/>
  <c r="K95" i="13"/>
  <c r="I95" i="13" s="1"/>
  <c r="J95" i="13" s="1"/>
  <c r="L94" i="13"/>
  <c r="K94" i="13"/>
  <c r="I94" i="13" s="1"/>
  <c r="J94" i="13" s="1"/>
  <c r="L93" i="13"/>
  <c r="K93" i="13"/>
  <c r="I93" i="13" s="1"/>
  <c r="J93" i="13" s="1"/>
  <c r="L92" i="13"/>
  <c r="K92" i="13"/>
  <c r="I92" i="13" s="1"/>
  <c r="J92" i="13" s="1"/>
  <c r="I91" i="13"/>
  <c r="K91" i="13" s="1"/>
  <c r="L91" i="13" s="1"/>
  <c r="L90" i="13"/>
  <c r="K90" i="13"/>
  <c r="G90" i="13" s="1"/>
  <c r="H90" i="13" s="1"/>
  <c r="I89" i="13"/>
  <c r="K89" i="13" s="1"/>
  <c r="L89" i="13" s="1"/>
  <c r="L88" i="13"/>
  <c r="K88" i="13"/>
  <c r="I88" i="13" s="1"/>
  <c r="J88" i="13" s="1"/>
  <c r="L87" i="13"/>
  <c r="K87" i="13"/>
  <c r="I87" i="13" s="1"/>
  <c r="J87" i="13" s="1"/>
  <c r="I86" i="13"/>
  <c r="J86" i="13" s="1"/>
  <c r="L85" i="13"/>
  <c r="K85" i="13"/>
  <c r="I85" i="13" s="1"/>
  <c r="J85" i="13" s="1"/>
  <c r="I84" i="13"/>
  <c r="K84" i="13" s="1"/>
  <c r="L84" i="13" s="1"/>
  <c r="L83" i="13"/>
  <c r="K83" i="13"/>
  <c r="I83" i="13" s="1"/>
  <c r="J83" i="13" s="1"/>
  <c r="L82" i="13"/>
  <c r="K82" i="13"/>
  <c r="G82" i="13" s="1"/>
  <c r="H82" i="13" s="1"/>
  <c r="L80" i="13"/>
  <c r="K80" i="13"/>
  <c r="I80" i="13" s="1"/>
  <c r="J80" i="13" s="1"/>
  <c r="I79" i="13"/>
  <c r="K79" i="13" s="1"/>
  <c r="L79" i="13" s="1"/>
  <c r="L78" i="13"/>
  <c r="K78" i="13"/>
  <c r="I78" i="13" s="1"/>
  <c r="J78" i="13" s="1"/>
  <c r="L77" i="13"/>
  <c r="K77" i="13"/>
  <c r="G77" i="13" s="1"/>
  <c r="H77" i="13" s="1"/>
  <c r="L76" i="13"/>
  <c r="K76" i="13"/>
  <c r="I76" i="13" s="1"/>
  <c r="J76" i="13" s="1"/>
  <c r="I75" i="13"/>
  <c r="K75" i="13" s="1"/>
  <c r="L75" i="13" s="1"/>
  <c r="L74" i="13"/>
  <c r="K74" i="13"/>
  <c r="I74" i="13" s="1"/>
  <c r="J74" i="13" s="1"/>
  <c r="I73" i="13"/>
  <c r="J73" i="13" s="1"/>
  <c r="L72" i="13"/>
  <c r="K72" i="13"/>
  <c r="I72" i="13" s="1"/>
  <c r="J72" i="13" s="1"/>
  <c r="L71" i="13"/>
  <c r="K71" i="13"/>
  <c r="I71" i="13" s="1"/>
  <c r="J71" i="13" s="1"/>
  <c r="L70" i="13"/>
  <c r="K70" i="13"/>
  <c r="I70" i="13" s="1"/>
  <c r="J70" i="13" s="1"/>
  <c r="L69" i="13"/>
  <c r="K69" i="13"/>
  <c r="G69" i="13" s="1"/>
  <c r="H69" i="13" s="1"/>
  <c r="L68" i="13"/>
  <c r="K68" i="13"/>
  <c r="I68" i="13" s="1"/>
  <c r="J68" i="13" s="1"/>
  <c r="I67" i="13"/>
  <c r="K67" i="13" s="1"/>
  <c r="L67" i="13" s="1"/>
  <c r="L66" i="13"/>
  <c r="K66" i="13"/>
  <c r="I66" i="13" s="1"/>
  <c r="J66" i="13" s="1"/>
  <c r="L65" i="13"/>
  <c r="K65" i="13"/>
  <c r="G65" i="13" s="1"/>
  <c r="H65" i="13" s="1"/>
  <c r="L64" i="13"/>
  <c r="K64" i="13"/>
  <c r="I64" i="13" s="1"/>
  <c r="J64" i="13" s="1"/>
  <c r="L63" i="13"/>
  <c r="K63" i="13"/>
  <c r="G63" i="13" s="1"/>
  <c r="H63" i="13" s="1"/>
  <c r="L62" i="13"/>
  <c r="K62" i="13"/>
  <c r="I62" i="13" s="1"/>
  <c r="J62" i="13" s="1"/>
  <c r="L61" i="13"/>
  <c r="K61" i="13"/>
  <c r="G61" i="13" s="1"/>
  <c r="H61" i="13" s="1"/>
  <c r="I60" i="13"/>
  <c r="K60" i="13" s="1"/>
  <c r="L60" i="13" s="1"/>
  <c r="L59" i="13"/>
  <c r="K59" i="13"/>
  <c r="I59" i="13" s="1"/>
  <c r="J59" i="13" s="1"/>
  <c r="L58" i="13"/>
  <c r="K58" i="13"/>
  <c r="I58" i="13" s="1"/>
  <c r="J58" i="13" s="1"/>
  <c r="L57" i="13"/>
  <c r="K57" i="13"/>
  <c r="G57" i="13" s="1"/>
  <c r="H57" i="13" s="1"/>
  <c r="L56" i="13"/>
  <c r="K56" i="13"/>
  <c r="I56" i="13" s="1"/>
  <c r="J56" i="13" s="1"/>
  <c r="L55" i="13"/>
  <c r="K55" i="13"/>
  <c r="I55" i="13" s="1"/>
  <c r="J55" i="13" s="1"/>
  <c r="L54" i="13"/>
  <c r="K54" i="13"/>
  <c r="I54" i="13" s="1"/>
  <c r="J54" i="13" s="1"/>
  <c r="I53" i="13"/>
  <c r="J53" i="13" s="1"/>
  <c r="L52" i="13"/>
  <c r="K52" i="13"/>
  <c r="I52" i="13" s="1"/>
  <c r="J52" i="13" s="1"/>
  <c r="L51" i="13"/>
  <c r="K51" i="13"/>
  <c r="G51" i="13" s="1"/>
  <c r="H51" i="13" s="1"/>
  <c r="L50" i="13"/>
  <c r="K50" i="13"/>
  <c r="I50" i="13" s="1"/>
  <c r="J50" i="13" s="1"/>
  <c r="I49" i="13"/>
  <c r="J49" i="13" s="1"/>
  <c r="L48" i="13"/>
  <c r="K48" i="13"/>
  <c r="I48" i="13" s="1"/>
  <c r="J48" i="13" s="1"/>
  <c r="I47" i="13"/>
  <c r="K47" i="13" s="1"/>
  <c r="L47" i="13" s="1"/>
  <c r="I46" i="13"/>
  <c r="K46" i="13" s="1"/>
  <c r="L46" i="13" s="1"/>
  <c r="L45" i="13"/>
  <c r="K45" i="13"/>
  <c r="G45" i="13" s="1"/>
  <c r="H45" i="13" s="1"/>
  <c r="L44" i="13"/>
  <c r="K44" i="13"/>
  <c r="I44" i="13" s="1"/>
  <c r="J44" i="13" s="1"/>
  <c r="L43" i="13"/>
  <c r="K43" i="13"/>
  <c r="G43" i="13" s="1"/>
  <c r="H43" i="13" s="1"/>
  <c r="L42" i="13"/>
  <c r="K42" i="13"/>
  <c r="I42" i="13" s="1"/>
  <c r="J42" i="13" s="1"/>
  <c r="L41" i="13"/>
  <c r="K41" i="13"/>
  <c r="I41" i="13" s="1"/>
  <c r="J41" i="13" s="1"/>
  <c r="L40" i="13"/>
  <c r="K40" i="13"/>
  <c r="I40" i="13" s="1"/>
  <c r="J40" i="13" s="1"/>
  <c r="L39" i="13"/>
  <c r="K39" i="13"/>
  <c r="G39" i="13" s="1"/>
  <c r="H39" i="13" s="1"/>
  <c r="I38" i="13"/>
  <c r="K38" i="13" s="1"/>
  <c r="L38" i="13" s="1"/>
  <c r="G38" i="13"/>
  <c r="H38" i="13" s="1"/>
  <c r="L37" i="13"/>
  <c r="K37" i="13"/>
  <c r="G37" i="13" s="1"/>
  <c r="H37" i="13" s="1"/>
  <c r="L36" i="13"/>
  <c r="K36" i="13"/>
  <c r="I36" i="13" s="1"/>
  <c r="J36" i="13" s="1"/>
  <c r="L35" i="13"/>
  <c r="K35" i="13"/>
  <c r="G35" i="13" s="1"/>
  <c r="H35" i="13" s="1"/>
  <c r="L34" i="13"/>
  <c r="K34" i="13"/>
  <c r="I34" i="13" s="1"/>
  <c r="J34" i="13" s="1"/>
  <c r="I33" i="13"/>
  <c r="J33" i="13" s="1"/>
  <c r="L32" i="13"/>
  <c r="K32" i="13"/>
  <c r="I32" i="13" s="1"/>
  <c r="J32" i="13" s="1"/>
  <c r="L31" i="13"/>
  <c r="K31" i="13"/>
  <c r="G31" i="13" s="1"/>
  <c r="H31" i="13" s="1"/>
  <c r="I30" i="13"/>
  <c r="K30" i="13" s="1"/>
  <c r="L30" i="13" s="1"/>
  <c r="G30" i="13"/>
  <c r="H30" i="13" s="1"/>
  <c r="L29" i="13"/>
  <c r="K29" i="13"/>
  <c r="G29" i="13" s="1"/>
  <c r="H29" i="13" s="1"/>
  <c r="L28" i="13"/>
  <c r="K28" i="13"/>
  <c r="I28" i="13" s="1"/>
  <c r="J28" i="13" s="1"/>
  <c r="L27" i="13"/>
  <c r="K27" i="13"/>
  <c r="I27" i="13" s="1"/>
  <c r="J27" i="13" s="1"/>
  <c r="L26" i="13"/>
  <c r="K26" i="13"/>
  <c r="I26" i="13" s="1"/>
  <c r="J26" i="13" s="1"/>
  <c r="I25" i="13"/>
  <c r="J25" i="13" s="1"/>
  <c r="L24" i="13"/>
  <c r="K24" i="13"/>
  <c r="I24" i="13" s="1"/>
  <c r="J24" i="13" s="1"/>
  <c r="L23" i="13"/>
  <c r="K23" i="13"/>
  <c r="I23" i="13" s="1"/>
  <c r="J23" i="13" s="1"/>
  <c r="I22" i="13"/>
  <c r="K22" i="13" s="1"/>
  <c r="L22" i="13" s="1"/>
  <c r="G22" i="13"/>
  <c r="H22" i="13" s="1"/>
  <c r="L21" i="13"/>
  <c r="K21" i="13"/>
  <c r="I21" i="13" s="1"/>
  <c r="J21" i="13" s="1"/>
  <c r="L20" i="13"/>
  <c r="K20" i="13"/>
  <c r="I20" i="13" s="1"/>
  <c r="J20" i="13" s="1"/>
  <c r="I19" i="13"/>
  <c r="J19" i="13" s="1"/>
  <c r="L18" i="13"/>
  <c r="K18" i="13"/>
  <c r="I18" i="13" s="1"/>
  <c r="J18" i="13" s="1"/>
  <c r="I17" i="13"/>
  <c r="J17" i="13" s="1"/>
  <c r="G17" i="13"/>
  <c r="H17" i="13" s="1"/>
  <c r="L16" i="13"/>
  <c r="K16" i="13"/>
  <c r="I16" i="13" s="1"/>
  <c r="J16" i="13" s="1"/>
  <c r="I15" i="13"/>
  <c r="J15" i="13" s="1"/>
  <c r="L14" i="13"/>
  <c r="K14" i="13"/>
  <c r="I14" i="13" s="1"/>
  <c r="J14" i="13" s="1"/>
  <c r="L13" i="13"/>
  <c r="K13" i="13"/>
  <c r="I13" i="13" s="1"/>
  <c r="J13" i="13" s="1"/>
  <c r="L12" i="13"/>
  <c r="K12" i="13"/>
  <c r="I12" i="13" s="1"/>
  <c r="J12" i="13" s="1"/>
  <c r="L11" i="13"/>
  <c r="K11" i="13"/>
  <c r="I11" i="13" s="1"/>
  <c r="J11" i="13" s="1"/>
  <c r="I10" i="13"/>
  <c r="K10" i="13" s="1"/>
  <c r="L10" i="13" s="1"/>
  <c r="G10" i="13"/>
  <c r="H10" i="13" s="1"/>
  <c r="L9" i="13"/>
  <c r="K9" i="13"/>
  <c r="G104" i="13" l="1"/>
  <c r="H104" i="13" s="1"/>
  <c r="I220" i="13"/>
  <c r="J220" i="13" s="1"/>
  <c r="I228" i="13"/>
  <c r="J228" i="13" s="1"/>
  <c r="G9" i="13"/>
  <c r="H9" i="13" s="1"/>
  <c r="J30" i="13"/>
  <c r="G178" i="13"/>
  <c r="H178" i="13" s="1"/>
  <c r="I37" i="13"/>
  <c r="J37" i="13" s="1"/>
  <c r="G156" i="13"/>
  <c r="H156" i="13" s="1"/>
  <c r="G24" i="13"/>
  <c r="H24" i="13" s="1"/>
  <c r="G28" i="13"/>
  <c r="H28" i="13" s="1"/>
  <c r="I57" i="13"/>
  <c r="J57" i="13" s="1"/>
  <c r="J170" i="13"/>
  <c r="G109" i="13"/>
  <c r="H109" i="13" s="1"/>
  <c r="I125" i="13"/>
  <c r="J125" i="13" s="1"/>
  <c r="G111" i="13"/>
  <c r="H111" i="13" s="1"/>
  <c r="J117" i="13"/>
  <c r="G167" i="13"/>
  <c r="H167" i="13" s="1"/>
  <c r="G172" i="13"/>
  <c r="H172" i="13" s="1"/>
  <c r="G198" i="13"/>
  <c r="H198" i="13" s="1"/>
  <c r="J130" i="13"/>
  <c r="J182" i="13"/>
  <c r="G177" i="13"/>
  <c r="H177" i="13" s="1"/>
  <c r="G203" i="13"/>
  <c r="H203" i="13" s="1"/>
  <c r="G215" i="13"/>
  <c r="H215" i="13" s="1"/>
  <c r="J105" i="13"/>
  <c r="J119" i="13"/>
  <c r="J22" i="13"/>
  <c r="G76" i="13"/>
  <c r="H76" i="13" s="1"/>
  <c r="I107" i="13"/>
  <c r="J107" i="13" s="1"/>
  <c r="G185" i="13"/>
  <c r="H185" i="13" s="1"/>
  <c r="G206" i="13"/>
  <c r="H206" i="13" s="1"/>
  <c r="G210" i="13"/>
  <c r="H210" i="13" s="1"/>
  <c r="G95" i="13"/>
  <c r="H95" i="13" s="1"/>
  <c r="G103" i="13"/>
  <c r="H103" i="13" s="1"/>
  <c r="I112" i="13"/>
  <c r="J112" i="13" s="1"/>
  <c r="I148" i="13"/>
  <c r="J148" i="13" s="1"/>
  <c r="G193" i="13"/>
  <c r="H193" i="13" s="1"/>
  <c r="I35" i="13"/>
  <c r="J35" i="13" s="1"/>
  <c r="I131" i="13"/>
  <c r="J131" i="13" s="1"/>
  <c r="G152" i="13"/>
  <c r="H152" i="13" s="1"/>
  <c r="J38" i="13"/>
  <c r="G93" i="13"/>
  <c r="H93" i="13" s="1"/>
  <c r="G12" i="13"/>
  <c r="H12" i="13" s="1"/>
  <c r="G20" i="13"/>
  <c r="H20" i="13" s="1"/>
  <c r="G56" i="13"/>
  <c r="H56" i="13" s="1"/>
  <c r="J106" i="13"/>
  <c r="I133" i="13"/>
  <c r="J133" i="13" s="1"/>
  <c r="G143" i="13"/>
  <c r="H143" i="13" s="1"/>
  <c r="J145" i="13"/>
  <c r="G160" i="13"/>
  <c r="H160" i="13" s="1"/>
  <c r="J161" i="13"/>
  <c r="K174" i="13"/>
  <c r="L174" i="13" s="1"/>
  <c r="J190" i="13"/>
  <c r="G235" i="13"/>
  <c r="H235" i="13" s="1"/>
  <c r="G259" i="13"/>
  <c r="H259" i="13" s="1"/>
  <c r="G146" i="13"/>
  <c r="H146" i="13" s="1"/>
  <c r="G181" i="13"/>
  <c r="H181" i="13" s="1"/>
  <c r="G239" i="13"/>
  <c r="H239" i="13" s="1"/>
  <c r="K19" i="13"/>
  <c r="L19" i="13" s="1"/>
  <c r="G60" i="13"/>
  <c r="H60" i="13" s="1"/>
  <c r="I63" i="13"/>
  <c r="J63" i="13" s="1"/>
  <c r="G89" i="13"/>
  <c r="H89" i="13" s="1"/>
  <c r="I97" i="13"/>
  <c r="J97" i="13" s="1"/>
  <c r="G116" i="13"/>
  <c r="H116" i="13" s="1"/>
  <c r="I154" i="13"/>
  <c r="J154" i="13" s="1"/>
  <c r="I162" i="13"/>
  <c r="J162" i="13" s="1"/>
  <c r="K172" i="13"/>
  <c r="L172" i="13" s="1"/>
  <c r="J175" i="13"/>
  <c r="I194" i="13"/>
  <c r="J194" i="13" s="1"/>
  <c r="I218" i="13"/>
  <c r="J218" i="13" s="1"/>
  <c r="K241" i="13"/>
  <c r="L241" i="13" s="1"/>
  <c r="G55" i="13"/>
  <c r="H55" i="13" s="1"/>
  <c r="J60" i="13"/>
  <c r="J89" i="13"/>
  <c r="J104" i="13"/>
  <c r="G120" i="13"/>
  <c r="H120" i="13" s="1"/>
  <c r="G139" i="13"/>
  <c r="H139" i="13" s="1"/>
  <c r="J173" i="13"/>
  <c r="G222" i="13"/>
  <c r="H222" i="13" s="1"/>
  <c r="G64" i="13"/>
  <c r="H64" i="13" s="1"/>
  <c r="G142" i="13"/>
  <c r="H142" i="13" s="1"/>
  <c r="G174" i="13"/>
  <c r="H174" i="13" s="1"/>
  <c r="I240" i="13"/>
  <c r="J240" i="13" s="1"/>
  <c r="I29" i="13"/>
  <c r="J29" i="13" s="1"/>
  <c r="G36" i="13"/>
  <c r="H36" i="13" s="1"/>
  <c r="G52" i="13"/>
  <c r="H52" i="13" s="1"/>
  <c r="I77" i="13"/>
  <c r="J77" i="13" s="1"/>
  <c r="G96" i="13"/>
  <c r="H96" i="13" s="1"/>
  <c r="G159" i="13"/>
  <c r="H159" i="13" s="1"/>
  <c r="I180" i="13"/>
  <c r="J180" i="13" s="1"/>
  <c r="G230" i="13"/>
  <c r="H230" i="13" s="1"/>
  <c r="G250" i="13"/>
  <c r="H250" i="13" s="1"/>
  <c r="I9" i="13"/>
  <c r="J9" i="13" s="1"/>
  <c r="I43" i="13"/>
  <c r="J43" i="13" s="1"/>
  <c r="I45" i="13"/>
  <c r="J45" i="13" s="1"/>
  <c r="G48" i="13"/>
  <c r="H48" i="13" s="1"/>
  <c r="G68" i="13"/>
  <c r="H68" i="13" s="1"/>
  <c r="G71" i="13"/>
  <c r="H71" i="13" s="1"/>
  <c r="I82" i="13"/>
  <c r="J82" i="13" s="1"/>
  <c r="G91" i="13"/>
  <c r="H91" i="13" s="1"/>
  <c r="K104" i="13"/>
  <c r="L104" i="13" s="1"/>
  <c r="K106" i="13"/>
  <c r="L106" i="13" s="1"/>
  <c r="J135" i="13"/>
  <c r="J150" i="13"/>
  <c r="J157" i="13"/>
  <c r="I212" i="13"/>
  <c r="J212" i="13" s="1"/>
  <c r="G231" i="13"/>
  <c r="H231" i="13" s="1"/>
  <c r="G242" i="13"/>
  <c r="H242" i="13" s="1"/>
  <c r="K157" i="13"/>
  <c r="L157" i="13" s="1"/>
  <c r="G164" i="13"/>
  <c r="H164" i="13" s="1"/>
  <c r="G41" i="13"/>
  <c r="H41" i="13" s="1"/>
  <c r="I65" i="13"/>
  <c r="J65" i="13" s="1"/>
  <c r="J91" i="13"/>
  <c r="J109" i="13"/>
  <c r="I114" i="13"/>
  <c r="J114" i="13" s="1"/>
  <c r="J127" i="13"/>
  <c r="J138" i="13"/>
  <c r="G151" i="13"/>
  <c r="H151" i="13" s="1"/>
  <c r="J159" i="13"/>
  <c r="I166" i="13"/>
  <c r="J166" i="13" s="1"/>
  <c r="J189" i="13"/>
  <c r="I192" i="13"/>
  <c r="J192" i="13" s="1"/>
  <c r="I196" i="13"/>
  <c r="J196" i="13" s="1"/>
  <c r="G202" i="13"/>
  <c r="H202" i="13" s="1"/>
  <c r="I204" i="13"/>
  <c r="J204" i="13" s="1"/>
  <c r="K217" i="13"/>
  <c r="L217" i="13" s="1"/>
  <c r="G223" i="13"/>
  <c r="H223" i="13" s="1"/>
  <c r="I232" i="13"/>
  <c r="J232" i="13" s="1"/>
  <c r="G238" i="13"/>
  <c r="H238" i="13" s="1"/>
  <c r="G243" i="13"/>
  <c r="H243" i="13" s="1"/>
  <c r="I31" i="13"/>
  <c r="J31" i="13" s="1"/>
  <c r="I39" i="13"/>
  <c r="J39" i="13" s="1"/>
  <c r="G44" i="13"/>
  <c r="H44" i="13" s="1"/>
  <c r="G46" i="13"/>
  <c r="H46" i="13" s="1"/>
  <c r="I69" i="13"/>
  <c r="J69" i="13" s="1"/>
  <c r="G134" i="13"/>
  <c r="H134" i="13" s="1"/>
  <c r="I137" i="13"/>
  <c r="J137" i="13" s="1"/>
  <c r="G155" i="13"/>
  <c r="H155" i="13" s="1"/>
  <c r="I158" i="13"/>
  <c r="J158" i="13" s="1"/>
  <c r="J168" i="13"/>
  <c r="I184" i="13"/>
  <c r="J184" i="13" s="1"/>
  <c r="G186" i="13"/>
  <c r="H186" i="13" s="1"/>
  <c r="I188" i="13"/>
  <c r="J188" i="13" s="1"/>
  <c r="G247" i="13"/>
  <c r="H247" i="13" s="1"/>
  <c r="G255" i="13"/>
  <c r="H255" i="13" s="1"/>
  <c r="G59" i="13"/>
  <c r="H59" i="13" s="1"/>
  <c r="G88" i="13"/>
  <c r="H88" i="13" s="1"/>
  <c r="G92" i="13"/>
  <c r="H92" i="13" s="1"/>
  <c r="G211" i="13"/>
  <c r="H211" i="13" s="1"/>
  <c r="G13" i="13"/>
  <c r="H13" i="13" s="1"/>
  <c r="J10" i="13"/>
  <c r="J46" i="13"/>
  <c r="I61" i="13"/>
  <c r="J61" i="13" s="1"/>
  <c r="G72" i="13"/>
  <c r="H72" i="13" s="1"/>
  <c r="G80" i="13"/>
  <c r="H80" i="13" s="1"/>
  <c r="I90" i="13"/>
  <c r="J90" i="13" s="1"/>
  <c r="J110" i="13"/>
  <c r="J121" i="13"/>
  <c r="G126" i="13"/>
  <c r="H126" i="13" s="1"/>
  <c r="I129" i="13"/>
  <c r="J129" i="13" s="1"/>
  <c r="I141" i="13"/>
  <c r="J141" i="13" s="1"/>
  <c r="G163" i="13"/>
  <c r="H163" i="13" s="1"/>
  <c r="G214" i="13"/>
  <c r="H214" i="13" s="1"/>
  <c r="I216" i="13"/>
  <c r="J216" i="13" s="1"/>
  <c r="G227" i="13"/>
  <c r="H227" i="13" s="1"/>
  <c r="I236" i="13"/>
  <c r="J236" i="13" s="1"/>
  <c r="G248" i="13"/>
  <c r="H248" i="13" s="1"/>
  <c r="J255" i="13"/>
  <c r="K15" i="13"/>
  <c r="L15" i="13" s="1"/>
  <c r="G21" i="13"/>
  <c r="H21" i="13" s="1"/>
  <c r="G16" i="13"/>
  <c r="H16" i="13" s="1"/>
  <c r="G32" i="13"/>
  <c r="H32" i="13" s="1"/>
  <c r="G40" i="13"/>
  <c r="H40" i="13" s="1"/>
  <c r="I51" i="13"/>
  <c r="J51" i="13" s="1"/>
  <c r="G85" i="13"/>
  <c r="H85" i="13" s="1"/>
  <c r="I224" i="13"/>
  <c r="J224" i="13" s="1"/>
  <c r="I244" i="13"/>
  <c r="J244" i="13" s="1"/>
  <c r="I260" i="13"/>
  <c r="J260" i="13" s="1"/>
  <c r="G11" i="13"/>
  <c r="H11" i="13" s="1"/>
  <c r="G15" i="13"/>
  <c r="H15" i="13" s="1"/>
  <c r="K17" i="13"/>
  <c r="L17" i="13" s="1"/>
  <c r="G19" i="13"/>
  <c r="H19" i="13" s="1"/>
  <c r="G23" i="13"/>
  <c r="H23" i="13" s="1"/>
  <c r="K25" i="13"/>
  <c r="L25" i="13" s="1"/>
  <c r="G27" i="13"/>
  <c r="H27" i="13" s="1"/>
  <c r="K33" i="13"/>
  <c r="L33" i="13" s="1"/>
  <c r="G47" i="13"/>
  <c r="H47" i="13" s="1"/>
  <c r="K49" i="13"/>
  <c r="L49" i="13" s="1"/>
  <c r="K53" i="13"/>
  <c r="L53" i="13" s="1"/>
  <c r="G67" i="13"/>
  <c r="H67" i="13" s="1"/>
  <c r="K73" i="13"/>
  <c r="L73" i="13" s="1"/>
  <c r="G75" i="13"/>
  <c r="H75" i="13" s="1"/>
  <c r="G79" i="13"/>
  <c r="H79" i="13" s="1"/>
  <c r="G84" i="13"/>
  <c r="H84" i="13" s="1"/>
  <c r="K86" i="13"/>
  <c r="L86" i="13" s="1"/>
  <c r="K99" i="13"/>
  <c r="L99" i="13" s="1"/>
  <c r="G99" i="13"/>
  <c r="H99" i="13" s="1"/>
  <c r="I197" i="13"/>
  <c r="J197" i="13" s="1"/>
  <c r="G197" i="13"/>
  <c r="H197" i="13" s="1"/>
  <c r="K200" i="13"/>
  <c r="L200" i="13" s="1"/>
  <c r="J200" i="13"/>
  <c r="G14" i="13"/>
  <c r="H14" i="13" s="1"/>
  <c r="G26" i="13"/>
  <c r="H26" i="13" s="1"/>
  <c r="G54" i="13"/>
  <c r="H54" i="13" s="1"/>
  <c r="G70" i="13"/>
  <c r="H70" i="13" s="1"/>
  <c r="G83" i="13"/>
  <c r="H83" i="13" s="1"/>
  <c r="G87" i="13"/>
  <c r="H87" i="13" s="1"/>
  <c r="G98" i="13"/>
  <c r="H98" i="13" s="1"/>
  <c r="I225" i="13"/>
  <c r="J225" i="13" s="1"/>
  <c r="G225" i="13"/>
  <c r="H225" i="13" s="1"/>
  <c r="I245" i="13"/>
  <c r="J245" i="13" s="1"/>
  <c r="G245" i="13"/>
  <c r="H245" i="13" s="1"/>
  <c r="G101" i="13"/>
  <c r="H101" i="13" s="1"/>
  <c r="K101" i="13"/>
  <c r="L101" i="13" s="1"/>
  <c r="I201" i="13"/>
  <c r="J201" i="13" s="1"/>
  <c r="G201" i="13"/>
  <c r="H201" i="13" s="1"/>
  <c r="I237" i="13"/>
  <c r="J237" i="13" s="1"/>
  <c r="G237" i="13"/>
  <c r="H237" i="13" s="1"/>
  <c r="G18" i="13"/>
  <c r="H18" i="13" s="1"/>
  <c r="G34" i="13"/>
  <c r="H34" i="13" s="1"/>
  <c r="G42" i="13"/>
  <c r="H42" i="13" s="1"/>
  <c r="G50" i="13"/>
  <c r="H50" i="13" s="1"/>
  <c r="G58" i="13"/>
  <c r="H58" i="13" s="1"/>
  <c r="G62" i="13"/>
  <c r="H62" i="13" s="1"/>
  <c r="G66" i="13"/>
  <c r="H66" i="13" s="1"/>
  <c r="G74" i="13"/>
  <c r="H74" i="13" s="1"/>
  <c r="G78" i="13"/>
  <c r="H78" i="13" s="1"/>
  <c r="J47" i="13"/>
  <c r="J67" i="13"/>
  <c r="J75" i="13"/>
  <c r="J79" i="13"/>
  <c r="J84" i="13"/>
  <c r="G100" i="13"/>
  <c r="H100" i="13" s="1"/>
  <c r="I229" i="13"/>
  <c r="J229" i="13" s="1"/>
  <c r="G229" i="13"/>
  <c r="H229" i="13" s="1"/>
  <c r="G25" i="13"/>
  <c r="H25" i="13" s="1"/>
  <c r="G33" i="13"/>
  <c r="H33" i="13" s="1"/>
  <c r="G49" i="13"/>
  <c r="H49" i="13" s="1"/>
  <c r="G53" i="13"/>
  <c r="H53" i="13" s="1"/>
  <c r="G73" i="13"/>
  <c r="H73" i="13" s="1"/>
  <c r="G86" i="13"/>
  <c r="H86" i="13" s="1"/>
  <c r="G94" i="13"/>
  <c r="H94" i="13" s="1"/>
  <c r="G102" i="13"/>
  <c r="H102" i="13" s="1"/>
  <c r="I213" i="13"/>
  <c r="J213" i="13" s="1"/>
  <c r="G213" i="13"/>
  <c r="H213" i="13" s="1"/>
  <c r="I221" i="13"/>
  <c r="J221" i="13" s="1"/>
  <c r="G221" i="13"/>
  <c r="H221" i="13" s="1"/>
  <c r="I205" i="13"/>
  <c r="J205" i="13" s="1"/>
  <c r="G205" i="13"/>
  <c r="H205" i="13" s="1"/>
  <c r="G208" i="13"/>
  <c r="H208" i="13" s="1"/>
  <c r="K208" i="13"/>
  <c r="L208" i="13" s="1"/>
  <c r="J208" i="13"/>
  <c r="I233" i="13"/>
  <c r="J233" i="13" s="1"/>
  <c r="G233" i="13"/>
  <c r="H233" i="13" s="1"/>
  <c r="I209" i="13"/>
  <c r="J209" i="13" s="1"/>
  <c r="G209" i="13"/>
  <c r="H209" i="13" s="1"/>
  <c r="K250" i="13"/>
  <c r="L250" i="13" s="1"/>
  <c r="I261" i="13"/>
  <c r="J261" i="13" s="1"/>
  <c r="K105" i="13"/>
  <c r="L105" i="13" s="1"/>
  <c r="K110" i="13"/>
  <c r="L110" i="13" s="1"/>
  <c r="I113" i="13"/>
  <c r="J113" i="13" s="1"/>
  <c r="G117" i="13"/>
  <c r="H117" i="13" s="1"/>
  <c r="I118" i="13"/>
  <c r="J118" i="13" s="1"/>
  <c r="K119" i="13"/>
  <c r="L119" i="13" s="1"/>
  <c r="G121" i="13"/>
  <c r="H121" i="13" s="1"/>
  <c r="I124" i="13"/>
  <c r="J124" i="13" s="1"/>
  <c r="G127" i="13"/>
  <c r="H127" i="13" s="1"/>
  <c r="I128" i="13"/>
  <c r="J128" i="13" s="1"/>
  <c r="I132" i="13"/>
  <c r="J132" i="13" s="1"/>
  <c r="G135" i="13"/>
  <c r="H135" i="13" s="1"/>
  <c r="I136" i="13"/>
  <c r="J136" i="13" s="1"/>
  <c r="I140" i="13"/>
  <c r="J140" i="13" s="1"/>
  <c r="I144" i="13"/>
  <c r="J144" i="13" s="1"/>
  <c r="K145" i="13"/>
  <c r="L145" i="13" s="1"/>
  <c r="I149" i="13"/>
  <c r="J149" i="13" s="1"/>
  <c r="I153" i="13"/>
  <c r="J153" i="13" s="1"/>
  <c r="I165" i="13"/>
  <c r="J165" i="13" s="1"/>
  <c r="G168" i="13"/>
  <c r="H168" i="13" s="1"/>
  <c r="I169" i="13"/>
  <c r="J169" i="13" s="1"/>
  <c r="K170" i="13"/>
  <c r="L170" i="13" s="1"/>
  <c r="G173" i="13"/>
  <c r="H173" i="13" s="1"/>
  <c r="K175" i="13"/>
  <c r="L175" i="13" s="1"/>
  <c r="I179" i="13"/>
  <c r="J179" i="13" s="1"/>
  <c r="I183" i="13"/>
  <c r="J183" i="13" s="1"/>
  <c r="I187" i="13"/>
  <c r="J187" i="13" s="1"/>
  <c r="G190" i="13"/>
  <c r="H190" i="13" s="1"/>
  <c r="I191" i="13"/>
  <c r="J191" i="13" s="1"/>
  <c r="I195" i="13"/>
  <c r="J195" i="13" s="1"/>
  <c r="L197" i="13"/>
  <c r="J249" i="13"/>
  <c r="K249" i="13"/>
  <c r="L249" i="13" s="1"/>
  <c r="G256" i="13"/>
  <c r="H256" i="13" s="1"/>
  <c r="J199" i="13"/>
  <c r="J207" i="13"/>
  <c r="J219" i="13"/>
  <c r="J227" i="13"/>
  <c r="J231" i="13"/>
  <c r="J226" i="13"/>
  <c r="J234" i="13"/>
  <c r="J242" i="13"/>
  <c r="J247" i="13"/>
  <c r="J259" i="13"/>
  <c r="J256" i="13"/>
  <c r="A9" i="7" l="1"/>
  <c r="A10" i="7" s="1"/>
  <c r="F7" i="7"/>
  <c r="N70" i="1" l="1"/>
  <c r="O236" i="14"/>
  <c r="O205" i="14"/>
  <c r="O202" i="14"/>
  <c r="F9" i="7"/>
  <c r="A11" i="7"/>
  <c r="A12" i="7" s="1"/>
  <c r="F10" i="7"/>
  <c r="H164" i="11" l="1"/>
  <c r="H56" i="11"/>
  <c r="H195" i="11"/>
  <c r="H101" i="11"/>
  <c r="H87" i="11"/>
  <c r="H137" i="11"/>
  <c r="H36" i="11"/>
  <c r="H72" i="11"/>
  <c r="H212" i="11"/>
  <c r="H155" i="11"/>
  <c r="H191" i="11"/>
  <c r="H46" i="11"/>
  <c r="F11" i="7"/>
  <c r="F12" i="7"/>
  <c r="A13" i="7"/>
  <c r="R91" i="1" l="1"/>
  <c r="N53" i="1"/>
  <c r="N55" i="1"/>
  <c r="H22" i="11"/>
  <c r="H117" i="11"/>
  <c r="H127" i="11"/>
  <c r="H70" i="11"/>
  <c r="H17" i="11"/>
  <c r="H34" i="11"/>
  <c r="H85" i="11"/>
  <c r="H120" i="11"/>
  <c r="H188" i="11"/>
  <c r="H193" i="11"/>
  <c r="H183" i="11"/>
  <c r="H161" i="11"/>
  <c r="H10" i="11"/>
  <c r="H111" i="11"/>
  <c r="H53" i="11"/>
  <c r="H99" i="11"/>
  <c r="H177" i="11"/>
  <c r="H135" i="11"/>
  <c r="A14" i="7"/>
  <c r="F13" i="7"/>
  <c r="O312" i="14" l="1"/>
  <c r="O292" i="14"/>
  <c r="O275" i="14"/>
  <c r="O258" i="14"/>
  <c r="O231" i="14"/>
  <c r="O165" i="14"/>
  <c r="O86" i="14"/>
  <c r="O32" i="14"/>
  <c r="O221" i="14"/>
  <c r="O193" i="14"/>
  <c r="O164" i="14"/>
  <c r="O121" i="14"/>
  <c r="O311" i="14"/>
  <c r="O291" i="14"/>
  <c r="O274" i="14"/>
  <c r="O257" i="14"/>
  <c r="O310" i="14"/>
  <c r="O290" i="14"/>
  <c r="O273" i="14"/>
  <c r="O220" i="14"/>
  <c r="O192" i="14"/>
  <c r="O120" i="14"/>
  <c r="O84" i="14"/>
  <c r="O261" i="14"/>
  <c r="O234" i="14"/>
  <c r="O208" i="14"/>
  <c r="O103" i="14"/>
  <c r="O63" i="14"/>
  <c r="O50" i="14"/>
  <c r="O277" i="14"/>
  <c r="O260" i="14"/>
  <c r="O233" i="14"/>
  <c r="O207" i="14"/>
  <c r="O102" i="14"/>
  <c r="O62" i="14"/>
  <c r="O49" i="14"/>
  <c r="O34" i="14"/>
  <c r="O85" i="14"/>
  <c r="O313" i="14"/>
  <c r="O293" i="14"/>
  <c r="O276" i="14"/>
  <c r="O259" i="14"/>
  <c r="O249" i="14"/>
  <c r="O232" i="14"/>
  <c r="O166" i="14"/>
  <c r="O101" i="14"/>
  <c r="O87" i="14"/>
  <c r="O33" i="14"/>
  <c r="O209" i="14"/>
  <c r="O309" i="14"/>
  <c r="O119" i="14"/>
  <c r="O65" i="14"/>
  <c r="O191" i="14"/>
  <c r="O118" i="14"/>
  <c r="O64" i="14"/>
  <c r="O104" i="14"/>
  <c r="O51" i="14"/>
  <c r="O289" i="14"/>
  <c r="O219" i="14"/>
  <c r="P126" i="13"/>
  <c r="P51" i="13"/>
  <c r="P201" i="13"/>
  <c r="P23" i="13"/>
  <c r="P52" i="13"/>
  <c r="P162" i="13"/>
  <c r="P202" i="13"/>
  <c r="P236" i="13"/>
  <c r="P24" i="13"/>
  <c r="P58" i="13"/>
  <c r="P93" i="13"/>
  <c r="P139" i="13"/>
  <c r="P163" i="13"/>
  <c r="P31" i="13"/>
  <c r="P59" i="13"/>
  <c r="P94" i="13"/>
  <c r="P140" i="13"/>
  <c r="P32" i="13"/>
  <c r="P65" i="13"/>
  <c r="P183" i="13"/>
  <c r="P220" i="13"/>
  <c r="P151" i="13"/>
  <c r="P184" i="13"/>
  <c r="P221" i="13"/>
  <c r="P40" i="13"/>
  <c r="P66" i="13"/>
  <c r="P235" i="13"/>
  <c r="P41" i="13"/>
  <c r="P125" i="13"/>
  <c r="P152" i="13"/>
  <c r="F14" i="7"/>
  <c r="J9" i="1" s="1"/>
  <c r="A15" i="7"/>
  <c r="A16" i="7" s="1"/>
  <c r="F16" i="7" s="1"/>
  <c r="O73" i="14" l="1"/>
  <c r="O72" i="14"/>
  <c r="K38" i="17"/>
  <c r="K30" i="17"/>
  <c r="K81" i="17"/>
  <c r="K47" i="17"/>
  <c r="K80" i="17"/>
  <c r="K55" i="17"/>
  <c r="K18" i="17"/>
  <c r="K10" i="17"/>
  <c r="K70" i="17"/>
  <c r="K34" i="17"/>
  <c r="K41" i="17"/>
  <c r="K51" i="17"/>
  <c r="J20" i="1"/>
  <c r="R20" i="1"/>
  <c r="R11" i="1"/>
  <c r="N9" i="1"/>
  <c r="R29" i="1"/>
  <c r="N20" i="1"/>
  <c r="F15" i="7"/>
  <c r="A17" i="7"/>
  <c r="C34" i="1"/>
  <c r="K104" i="17" l="1"/>
  <c r="K103" i="17"/>
  <c r="F17" i="7"/>
  <c r="A18" i="7"/>
  <c r="A19" i="7" s="1"/>
  <c r="A20" i="7" s="1"/>
  <c r="A21" i="7" s="1"/>
  <c r="A22" i="7" s="1"/>
  <c r="A23" i="7" s="1"/>
  <c r="A24" i="7" s="1"/>
  <c r="A25" i="7" l="1"/>
  <c r="F24" i="7"/>
  <c r="O305" i="14" s="1"/>
  <c r="Q17" i="16"/>
  <c r="Q18" i="16"/>
  <c r="Q36" i="16"/>
  <c r="Q45" i="16"/>
  <c r="Q32" i="16"/>
  <c r="Q22" i="16"/>
  <c r="Q13" i="16"/>
  <c r="O155" i="14"/>
  <c r="O96" i="14"/>
  <c r="O58" i="14"/>
  <c r="O9" i="14"/>
  <c r="Q234" i="15"/>
  <c r="Q225" i="15"/>
  <c r="Q216" i="15"/>
  <c r="Q207" i="15"/>
  <c r="Q178" i="15"/>
  <c r="O229" i="14"/>
  <c r="O95" i="14"/>
  <c r="Q41" i="16"/>
  <c r="Q31" i="16"/>
  <c r="Q21" i="16"/>
  <c r="Q12" i="16"/>
  <c r="Q187" i="15"/>
  <c r="Q40" i="16"/>
  <c r="Q30" i="16"/>
  <c r="Q20" i="16"/>
  <c r="Q11" i="16"/>
  <c r="O255" i="14"/>
  <c r="O228" i="14"/>
  <c r="O43" i="14"/>
  <c r="Q185" i="15"/>
  <c r="Q38" i="16"/>
  <c r="Q9" i="16"/>
  <c r="Q16" i="16"/>
  <c r="O306" i="14"/>
  <c r="O286" i="14"/>
  <c r="O217" i="14"/>
  <c r="O188" i="14"/>
  <c r="O113" i="14"/>
  <c r="Q70" i="15"/>
  <c r="Q61" i="15"/>
  <c r="Q51" i="15"/>
  <c r="Q43" i="15"/>
  <c r="Q23" i="15"/>
  <c r="Q77" i="15"/>
  <c r="Q48" i="16"/>
  <c r="Q35" i="16"/>
  <c r="Q15" i="16"/>
  <c r="O138" i="14"/>
  <c r="O112" i="14"/>
  <c r="Q32" i="15"/>
  <c r="Q105" i="15"/>
  <c r="O45" i="14"/>
  <c r="O20" i="14"/>
  <c r="Q47" i="16"/>
  <c r="Q23" i="16"/>
  <c r="Q14" i="16"/>
  <c r="O59" i="14"/>
  <c r="O10" i="14"/>
  <c r="Q235" i="15"/>
  <c r="Q226" i="15"/>
  <c r="Q208" i="15"/>
  <c r="Q180" i="15"/>
  <c r="Q215" i="15"/>
  <c r="Q157" i="15"/>
  <c r="O128" i="14"/>
  <c r="O79" i="14"/>
  <c r="Q9" i="15"/>
  <c r="Q119" i="15"/>
  <c r="Q82" i="15"/>
  <c r="Q10" i="16"/>
  <c r="O271" i="14"/>
  <c r="O161" i="14"/>
  <c r="O307" i="14"/>
  <c r="O270" i="14"/>
  <c r="Q62" i="15"/>
  <c r="O129" i="14"/>
  <c r="O80" i="14"/>
  <c r="O254" i="14"/>
  <c r="Q39" i="16"/>
  <c r="O287" i="14"/>
  <c r="Q16" i="15"/>
  <c r="O28" i="14"/>
  <c r="Q44" i="15"/>
  <c r="F18" i="7"/>
  <c r="K25" i="17" s="1"/>
  <c r="A26" i="7" l="1"/>
  <c r="F25" i="7"/>
  <c r="F19" i="7"/>
  <c r="K23" i="17" s="1"/>
  <c r="A27" i="7" l="1"/>
  <c r="F26" i="7"/>
  <c r="J91" i="1"/>
  <c r="A28" i="7" l="1"/>
  <c r="F27" i="7"/>
  <c r="F20" i="7"/>
  <c r="H153" i="11" s="1"/>
  <c r="A29" i="7" l="1"/>
  <c r="F28" i="7"/>
  <c r="F21" i="7"/>
  <c r="A30" i="7" l="1"/>
  <c r="F29" i="7"/>
  <c r="H51" i="11"/>
  <c r="H159" i="11"/>
  <c r="Q61" i="16"/>
  <c r="F22" i="7"/>
  <c r="A31" i="7" l="1"/>
  <c r="F30" i="7"/>
  <c r="H23" i="11"/>
  <c r="H100" i="11"/>
  <c r="H112" i="11"/>
  <c r="H194" i="11"/>
  <c r="H162" i="11"/>
  <c r="H128" i="11"/>
  <c r="H35" i="11"/>
  <c r="H86" i="11"/>
  <c r="H136" i="11"/>
  <c r="H54" i="11"/>
  <c r="H71" i="11"/>
  <c r="F23" i="7"/>
  <c r="A32" i="7" l="1"/>
  <c r="F31" i="7"/>
  <c r="K58" i="17"/>
  <c r="K26" i="17"/>
  <c r="A33" i="7" l="1"/>
  <c r="F32" i="7"/>
  <c r="H25" i="11"/>
  <c r="H141" i="11"/>
  <c r="H168" i="11"/>
  <c r="H214" i="11"/>
  <c r="Q227" i="15"/>
  <c r="A34" i="7" l="1"/>
  <c r="F33" i="7"/>
  <c r="P216" i="13"/>
  <c r="A35" i="7" l="1"/>
  <c r="F34" i="7"/>
  <c r="H123" i="11"/>
  <c r="H30" i="11"/>
  <c r="H154" i="11"/>
  <c r="H81" i="11"/>
  <c r="H45" i="11"/>
  <c r="H65" i="11"/>
  <c r="R15" i="1"/>
  <c r="A36" i="7" l="1"/>
  <c r="F35" i="7"/>
  <c r="R23" i="1"/>
  <c r="O335" i="14"/>
  <c r="O163" i="14"/>
  <c r="R73" i="1"/>
  <c r="Q15" i="15"/>
  <c r="O328" i="14"/>
  <c r="O327" i="14"/>
  <c r="Q246" i="15"/>
  <c r="Q250" i="15"/>
  <c r="Q14" i="15"/>
  <c r="Q258" i="15"/>
  <c r="P251" i="13"/>
  <c r="Q248" i="15"/>
  <c r="Q244" i="15"/>
  <c r="P253" i="13"/>
  <c r="Q13" i="15"/>
  <c r="Q251" i="15"/>
  <c r="O334" i="14"/>
  <c r="O331" i="14"/>
  <c r="O186" i="14"/>
  <c r="Q12" i="15"/>
  <c r="Q155" i="15"/>
  <c r="P257" i="13"/>
  <c r="O342" i="14"/>
  <c r="Q243" i="15"/>
  <c r="Q249" i="15"/>
  <c r="Q245" i="15"/>
  <c r="O341" i="14"/>
  <c r="P122" i="13"/>
  <c r="P252" i="13"/>
  <c r="O330" i="14"/>
  <c r="Q154" i="15"/>
  <c r="Q257" i="15"/>
  <c r="O333" i="14"/>
  <c r="Q247" i="15"/>
  <c r="O332" i="14"/>
  <c r="O329" i="14"/>
  <c r="J55" i="1"/>
  <c r="J53" i="1"/>
  <c r="J58" i="1"/>
  <c r="J69" i="1"/>
  <c r="J18" i="1"/>
  <c r="R18" i="1"/>
  <c r="N71" i="1"/>
  <c r="O339" i="14"/>
  <c r="O320" i="14"/>
  <c r="O300" i="14"/>
  <c r="O283" i="14"/>
  <c r="O248" i="14"/>
  <c r="O239" i="14"/>
  <c r="O194" i="14"/>
  <c r="O183" i="14"/>
  <c r="O145" i="14"/>
  <c r="O136" i="14"/>
  <c r="O108" i="14"/>
  <c r="Q197" i="15"/>
  <c r="Q168" i="15"/>
  <c r="Q159" i="15"/>
  <c r="Q147" i="15"/>
  <c r="Q138" i="15"/>
  <c r="Q129" i="15"/>
  <c r="Q121" i="15"/>
  <c r="Q112" i="15"/>
  <c r="Q95" i="15"/>
  <c r="Q84" i="15"/>
  <c r="Q66" i="15"/>
  <c r="Q57" i="15"/>
  <c r="Q48" i="15"/>
  <c r="Q29" i="15"/>
  <c r="Q20" i="15"/>
  <c r="O212" i="14"/>
  <c r="O173" i="14"/>
  <c r="O154" i="14"/>
  <c r="O347" i="14"/>
  <c r="O319" i="14"/>
  <c r="O247" i="14"/>
  <c r="Q146" i="15"/>
  <c r="O346" i="14"/>
  <c r="O318" i="14"/>
  <c r="O246" i="14"/>
  <c r="O211" i="14"/>
  <c r="O201" i="14"/>
  <c r="O181" i="14"/>
  <c r="O172" i="14"/>
  <c r="O153" i="14"/>
  <c r="O142" i="14"/>
  <c r="O92" i="14"/>
  <c r="O53" i="14"/>
  <c r="O19" i="14"/>
  <c r="Q255" i="15"/>
  <c r="Q241" i="15"/>
  <c r="Q231" i="15"/>
  <c r="Q203" i="15"/>
  <c r="Q195" i="15"/>
  <c r="Q176" i="15"/>
  <c r="Q166" i="15"/>
  <c r="Q153" i="15"/>
  <c r="Q145" i="15"/>
  <c r="Q127" i="15"/>
  <c r="O326" i="14"/>
  <c r="O269" i="14"/>
  <c r="O251" i="14"/>
  <c r="O243" i="14"/>
  <c r="O225" i="14"/>
  <c r="O177" i="14"/>
  <c r="O168" i="14"/>
  <c r="O159" i="14"/>
  <c r="O125" i="14"/>
  <c r="O76" i="14"/>
  <c r="O35" i="14"/>
  <c r="O26" i="14"/>
  <c r="Q263" i="15"/>
  <c r="Q237" i="15"/>
  <c r="Q219" i="15"/>
  <c r="Q210" i="15"/>
  <c r="Q200" i="15"/>
  <c r="Q191" i="15"/>
  <c r="Q182" i="15"/>
  <c r="Q172" i="15"/>
  <c r="Q162" i="15"/>
  <c r="Q150" i="15"/>
  <c r="Q142" i="15"/>
  <c r="Q133" i="15"/>
  <c r="Q124" i="15"/>
  <c r="Q115" i="15"/>
  <c r="Q98" i="15"/>
  <c r="Q79" i="15"/>
  <c r="Q148" i="15"/>
  <c r="Q130" i="15"/>
  <c r="Q113" i="15"/>
  <c r="Q49" i="15"/>
  <c r="O107" i="14"/>
  <c r="O54" i="14"/>
  <c r="Q256" i="15"/>
  <c r="Q167" i="15"/>
  <c r="O325" i="14"/>
  <c r="O302" i="14"/>
  <c r="O285" i="14"/>
  <c r="O268" i="14"/>
  <c r="O250" i="14"/>
  <c r="O241" i="14"/>
  <c r="O216" i="14"/>
  <c r="O196" i="14"/>
  <c r="O185" i="14"/>
  <c r="O176" i="14"/>
  <c r="O147" i="14"/>
  <c r="O124" i="14"/>
  <c r="O75" i="14"/>
  <c r="O25" i="14"/>
  <c r="Q262" i="15"/>
  <c r="Q218" i="15"/>
  <c r="Q199" i="15"/>
  <c r="Q190" i="15"/>
  <c r="Q171" i="15"/>
  <c r="Q161" i="15"/>
  <c r="Q131" i="15"/>
  <c r="Q123" i="15"/>
  <c r="Q114" i="15"/>
  <c r="Q97" i="15"/>
  <c r="Q50" i="15"/>
  <c r="Q22" i="15"/>
  <c r="Q85" i="15"/>
  <c r="Q21" i="15"/>
  <c r="Q242" i="15"/>
  <c r="Q177" i="15"/>
  <c r="O340" i="14"/>
  <c r="O301" i="14"/>
  <c r="O284" i="14"/>
  <c r="O267" i="14"/>
  <c r="O240" i="14"/>
  <c r="O215" i="14"/>
  <c r="O195" i="14"/>
  <c r="O146" i="14"/>
  <c r="O137" i="14"/>
  <c r="O123" i="14"/>
  <c r="O109" i="14"/>
  <c r="O74" i="14"/>
  <c r="Q198" i="15"/>
  <c r="Q160" i="15"/>
  <c r="Q139" i="15"/>
  <c r="Q122" i="15"/>
  <c r="Q96" i="15"/>
  <c r="O135" i="14"/>
  <c r="Q196" i="15"/>
  <c r="Q137" i="15"/>
  <c r="O244" i="14"/>
  <c r="O27" i="14"/>
  <c r="Q229" i="15"/>
  <c r="Q192" i="15"/>
  <c r="Q151" i="15"/>
  <c r="Q102" i="15"/>
  <c r="Q65" i="15"/>
  <c r="Q47" i="15"/>
  <c r="Q28" i="15"/>
  <c r="Q101" i="15"/>
  <c r="Q64" i="15"/>
  <c r="Q27" i="15"/>
  <c r="O200" i="14"/>
  <c r="O18" i="14"/>
  <c r="Q221" i="15"/>
  <c r="Q184" i="15"/>
  <c r="O152" i="14"/>
  <c r="Q254" i="15"/>
  <c r="Q99" i="15"/>
  <c r="O199" i="14"/>
  <c r="O160" i="14"/>
  <c r="O17" i="14"/>
  <c r="Q220" i="15"/>
  <c r="Q183" i="15"/>
  <c r="Q143" i="15"/>
  <c r="Q100" i="15"/>
  <c r="Q81" i="15"/>
  <c r="Q26" i="15"/>
  <c r="Q212" i="15"/>
  <c r="Q80" i="15"/>
  <c r="O226" i="14"/>
  <c r="Q253" i="15"/>
  <c r="Q211" i="15"/>
  <c r="Q173" i="15"/>
  <c r="Q134" i="15"/>
  <c r="Q111" i="15"/>
  <c r="Q74" i="15"/>
  <c r="Q56" i="15"/>
  <c r="Q37" i="15"/>
  <c r="Q19" i="15"/>
  <c r="Q110" i="15"/>
  <c r="Q91" i="15"/>
  <c r="Q73" i="15"/>
  <c r="Q55" i="15"/>
  <c r="Q36" i="15"/>
  <c r="O210" i="14"/>
  <c r="Q230" i="15"/>
  <c r="Q125" i="15"/>
  <c r="O141" i="14"/>
  <c r="O91" i="14"/>
  <c r="O37" i="14"/>
  <c r="Q202" i="15"/>
  <c r="Q152" i="15"/>
  <c r="Q89" i="15"/>
  <c r="Q34" i="15"/>
  <c r="O227" i="14"/>
  <c r="O52" i="14"/>
  <c r="Q116" i="15"/>
  <c r="O252" i="14"/>
  <c r="O178" i="14"/>
  <c r="O140" i="14"/>
  <c r="O90" i="14"/>
  <c r="O36" i="14"/>
  <c r="Q238" i="15"/>
  <c r="Q201" i="15"/>
  <c r="Q126" i="15"/>
  <c r="Q109" i="15"/>
  <c r="Q90" i="15"/>
  <c r="Q72" i="15"/>
  <c r="Q54" i="15"/>
  <c r="Q35" i="15"/>
  <c r="O245" i="14"/>
  <c r="O170" i="14"/>
  <c r="Q194" i="15"/>
  <c r="Q108" i="15"/>
  <c r="P145" i="13"/>
  <c r="P208" i="13"/>
  <c r="P25" i="13"/>
  <c r="P33" i="13"/>
  <c r="P73" i="13"/>
  <c r="P89" i="13"/>
  <c r="P105" i="13"/>
  <c r="P84" i="13"/>
  <c r="P173" i="13"/>
  <c r="P106" i="13"/>
  <c r="P242" i="13"/>
  <c r="P60" i="13"/>
  <c r="P168" i="13"/>
  <c r="P19" i="13"/>
  <c r="P67" i="13"/>
  <c r="P75" i="13"/>
  <c r="P91" i="13"/>
  <c r="P99" i="13"/>
  <c r="P172" i="13"/>
  <c r="P227" i="13"/>
  <c r="P259" i="13"/>
  <c r="P157" i="13"/>
  <c r="P53" i="13"/>
  <c r="P109" i="13"/>
  <c r="P117" i="13"/>
  <c r="P256" i="13"/>
  <c r="P86" i="13"/>
  <c r="P110" i="13"/>
  <c r="P127" i="13"/>
  <c r="P135" i="13"/>
  <c r="P175" i="13"/>
  <c r="P190" i="13"/>
  <c r="P255" i="13"/>
  <c r="P15" i="13"/>
  <c r="P47" i="13"/>
  <c r="P79" i="13"/>
  <c r="P119" i="13"/>
  <c r="P247" i="13"/>
  <c r="R98" i="1"/>
  <c r="J97" i="1"/>
  <c r="J94" i="1"/>
  <c r="R88" i="1"/>
  <c r="N84" i="1"/>
  <c r="N76" i="1"/>
  <c r="N73" i="1"/>
  <c r="J66" i="1"/>
  <c r="R67" i="1"/>
  <c r="R60" i="1"/>
  <c r="J60" i="1"/>
  <c r="R53" i="1"/>
  <c r="R50" i="1"/>
  <c r="N47" i="1"/>
  <c r="R46" i="1"/>
  <c r="J43" i="1"/>
  <c r="N41" i="1"/>
  <c r="J38" i="1"/>
  <c r="N34" i="1"/>
  <c r="N25" i="1"/>
  <c r="N14" i="1"/>
  <c r="N60" i="1"/>
  <c r="R97" i="1"/>
  <c r="R95" i="1"/>
  <c r="J93" i="1"/>
  <c r="N82" i="1"/>
  <c r="N75" i="1"/>
  <c r="N72" i="1"/>
  <c r="J65" i="1"/>
  <c r="R66" i="1"/>
  <c r="R59" i="1"/>
  <c r="J59" i="1"/>
  <c r="N54" i="1"/>
  <c r="J48" i="1"/>
  <c r="R45" i="1"/>
  <c r="J41" i="1"/>
  <c r="J34" i="1"/>
  <c r="N29" i="1"/>
  <c r="J25" i="1"/>
  <c r="N12" i="1"/>
  <c r="J102" i="1"/>
  <c r="N95" i="1"/>
  <c r="J75" i="1"/>
  <c r="N66" i="1"/>
  <c r="J50" i="1"/>
  <c r="N46" i="1"/>
  <c r="J28" i="1"/>
  <c r="N24" i="1"/>
  <c r="N18" i="1"/>
  <c r="R102" i="1"/>
  <c r="N100" i="1"/>
  <c r="R94" i="1"/>
  <c r="N81" i="1"/>
  <c r="J77" i="1"/>
  <c r="J63" i="1"/>
  <c r="R65" i="1"/>
  <c r="R58" i="1"/>
  <c r="J47" i="1"/>
  <c r="R44" i="1"/>
  <c r="R36" i="1"/>
  <c r="N28" i="1"/>
  <c r="N98" i="1"/>
  <c r="R39" i="1"/>
  <c r="R34" i="1"/>
  <c r="N102" i="1"/>
  <c r="R93" i="1"/>
  <c r="N91" i="1"/>
  <c r="R86" i="1"/>
  <c r="J76" i="1"/>
  <c r="N67" i="1"/>
  <c r="R63" i="1"/>
  <c r="N61" i="1"/>
  <c r="J51" i="1"/>
  <c r="R49" i="1"/>
  <c r="R43" i="1"/>
  <c r="N37" i="1"/>
  <c r="R35" i="1"/>
  <c r="N32" i="1"/>
  <c r="R77" i="1"/>
  <c r="N56" i="1"/>
  <c r="R26" i="1"/>
  <c r="R48" i="1"/>
  <c r="N97" i="1"/>
  <c r="N94" i="1"/>
  <c r="N88" i="1"/>
  <c r="N79" i="1"/>
  <c r="R76" i="1"/>
  <c r="R72" i="1"/>
  <c r="N69" i="1"/>
  <c r="N65" i="1"/>
  <c r="N59" i="1"/>
  <c r="N51" i="1"/>
  <c r="R47" i="1"/>
  <c r="N45" i="1"/>
  <c r="J36" i="1"/>
  <c r="J31" i="1"/>
  <c r="R30" i="1"/>
  <c r="R25" i="1"/>
  <c r="R82" i="1"/>
  <c r="J84" i="1"/>
  <c r="R69" i="1"/>
  <c r="N63" i="1"/>
  <c r="J61" i="1"/>
  <c r="R51" i="1"/>
  <c r="J45" i="1"/>
  <c r="R32" i="1"/>
  <c r="N15" i="1"/>
  <c r="R100" i="1"/>
  <c r="J100" i="1"/>
  <c r="N93" i="1"/>
  <c r="R83" i="1"/>
  <c r="N87" i="1"/>
  <c r="J87" i="1"/>
  <c r="R75" i="1"/>
  <c r="R70" i="1"/>
  <c r="N64" i="1"/>
  <c r="N58" i="1"/>
  <c r="R55" i="1"/>
  <c r="N50" i="1"/>
  <c r="N43" i="1"/>
  <c r="R42" i="1"/>
  <c r="N39" i="1"/>
  <c r="J98" i="1"/>
  <c r="J95" i="1"/>
  <c r="N85" i="1"/>
  <c r="N77" i="1"/>
  <c r="J70" i="1"/>
  <c r="R61" i="1"/>
  <c r="N48" i="1"/>
  <c r="R41" i="1"/>
  <c r="N35" i="1"/>
  <c r="N26" i="1"/>
  <c r="A37" i="7" l="1"/>
  <c r="F36" i="7"/>
  <c r="K85" i="17"/>
  <c r="O174" i="14"/>
  <c r="K28" i="17"/>
  <c r="K63" i="17"/>
  <c r="O324" i="14"/>
  <c r="Q261" i="15"/>
  <c r="O345" i="14"/>
  <c r="Q240" i="15"/>
  <c r="Q135" i="15"/>
  <c r="P112" i="13"/>
  <c r="P248" i="13"/>
  <c r="P261" i="13"/>
  <c r="H234" i="11"/>
  <c r="H180" i="11"/>
  <c r="H224" i="11"/>
  <c r="A38" i="7" l="1"/>
  <c r="F37" i="7"/>
  <c r="P196" i="13"/>
  <c r="P233" i="13"/>
  <c r="P180" i="13"/>
  <c r="P179" i="13"/>
  <c r="P197" i="13"/>
  <c r="P214" i="13"/>
  <c r="K22" i="17"/>
  <c r="A39" i="7" l="1"/>
  <c r="F38" i="7"/>
  <c r="H156" i="11"/>
  <c r="H132" i="11"/>
  <c r="H66" i="11"/>
  <c r="H8" i="11"/>
  <c r="H31" i="11"/>
  <c r="H82" i="11"/>
  <c r="H14" i="11"/>
  <c r="H20" i="11"/>
  <c r="H97" i="11"/>
  <c r="H47" i="11"/>
  <c r="H124" i="11"/>
  <c r="A40" i="7" l="1"/>
  <c r="F39" i="7"/>
  <c r="Q188" i="15"/>
  <c r="O66" i="14"/>
  <c r="Q46" i="15"/>
  <c r="K11" i="17"/>
  <c r="A41" i="7" l="1"/>
  <c r="F40" i="7"/>
  <c r="H211" i="11"/>
  <c r="H64" i="11"/>
  <c r="H43" i="11"/>
  <c r="H96" i="11"/>
  <c r="H150" i="11"/>
  <c r="H208" i="11"/>
  <c r="H176" i="11"/>
  <c r="H80" i="11"/>
  <c r="K91" i="17"/>
  <c r="O105" i="14" l="1"/>
  <c r="O68" i="14"/>
  <c r="O16" i="14"/>
  <c r="O88" i="14"/>
  <c r="O48" i="14"/>
  <c r="O24" i="14"/>
  <c r="O31" i="14"/>
  <c r="A42" i="7"/>
  <c r="F41" i="7"/>
  <c r="R92" i="1"/>
  <c r="J92" i="1"/>
  <c r="N92" i="1"/>
  <c r="K92" i="17"/>
  <c r="A43" i="7" l="1"/>
  <c r="F42" i="7"/>
  <c r="Q75" i="15"/>
  <c r="Q86" i="15"/>
  <c r="Q69" i="15"/>
  <c r="Q40" i="15"/>
  <c r="Q117" i="15"/>
  <c r="H151" i="11"/>
  <c r="A44" i="7" l="1"/>
  <c r="F43" i="7"/>
  <c r="R84" i="1"/>
  <c r="O294" i="14"/>
  <c r="Q224" i="15"/>
  <c r="O134" i="14" l="1"/>
  <c r="O133" i="14"/>
  <c r="O115" i="14"/>
  <c r="O132" i="14"/>
  <c r="O82" i="14"/>
  <c r="O70" i="14"/>
  <c r="O98" i="14"/>
  <c r="O83" i="14"/>
  <c r="O100" i="14"/>
  <c r="O99" i="14"/>
  <c r="O71" i="14"/>
  <c r="O117" i="14"/>
  <c r="O116" i="14"/>
  <c r="A45" i="7"/>
  <c r="F44" i="7"/>
  <c r="Q38" i="15" l="1"/>
  <c r="Q67" i="15"/>
  <c r="Q30" i="15"/>
  <c r="Q58" i="15"/>
  <c r="A46" i="7"/>
  <c r="F45" i="7"/>
  <c r="R9" i="1" l="1"/>
  <c r="J17" i="1"/>
  <c r="R28" i="1"/>
  <c r="R14" i="1"/>
  <c r="R22" i="1"/>
  <c r="Q60" i="15"/>
  <c r="R12" i="1"/>
  <c r="Q41" i="15"/>
  <c r="R17" i="1"/>
  <c r="J11" i="1"/>
  <c r="J14" i="1"/>
  <c r="J12" i="1"/>
  <c r="A47" i="7"/>
  <c r="F46" i="7"/>
  <c r="Q170" i="15" l="1"/>
  <c r="Q68" i="15"/>
  <c r="O189" i="14"/>
  <c r="Q59" i="15"/>
  <c r="Q10" i="15"/>
  <c r="P232" i="13"/>
  <c r="P160" i="13"/>
  <c r="P71" i="13"/>
  <c r="Q158" i="15"/>
  <c r="O230" i="14"/>
  <c r="O61" i="14"/>
  <c r="Q104" i="15"/>
  <c r="O256" i="14"/>
  <c r="P9" i="13"/>
  <c r="P124" i="13"/>
  <c r="P198" i="13"/>
  <c r="Q233" i="15"/>
  <c r="Q24" i="15"/>
  <c r="O130" i="14"/>
  <c r="O22" i="14"/>
  <c r="O288" i="14"/>
  <c r="O198" i="14"/>
  <c r="P57" i="13"/>
  <c r="P149" i="13"/>
  <c r="P87" i="13"/>
  <c r="Q206" i="15"/>
  <c r="Q118" i="15"/>
  <c r="O12" i="14"/>
  <c r="Q165" i="15"/>
  <c r="O218" i="14"/>
  <c r="O114" i="14"/>
  <c r="P92" i="13"/>
  <c r="P21" i="13"/>
  <c r="Q52" i="15"/>
  <c r="O203" i="14"/>
  <c r="Q179" i="15"/>
  <c r="Q87" i="15"/>
  <c r="O144" i="14"/>
  <c r="O162" i="14"/>
  <c r="P215" i="13"/>
  <c r="P29" i="13"/>
  <c r="Q94" i="15"/>
  <c r="O97" i="14"/>
  <c r="Q39" i="15"/>
  <c r="Q17" i="15"/>
  <c r="O46" i="14"/>
  <c r="P64" i="13"/>
  <c r="P18" i="13"/>
  <c r="P37" i="13"/>
  <c r="O150" i="14"/>
  <c r="O81" i="14"/>
  <c r="O308" i="14"/>
  <c r="O156" i="14"/>
  <c r="Q186" i="15"/>
  <c r="P129" i="13"/>
  <c r="P50" i="13"/>
  <c r="P77" i="13"/>
  <c r="O29" i="14"/>
  <c r="Q223" i="15"/>
  <c r="O272" i="14"/>
  <c r="Q214" i="15"/>
  <c r="Q31" i="15"/>
  <c r="P137" i="13"/>
  <c r="P82" i="13"/>
  <c r="P181" i="13"/>
  <c r="A48" i="7"/>
  <c r="F47" i="7"/>
  <c r="O278" i="14" l="1"/>
  <c r="O314" i="14"/>
  <c r="O279" i="14"/>
  <c r="O296" i="14"/>
  <c r="R79" i="1"/>
  <c r="O262" i="14"/>
  <c r="R81" i="1"/>
  <c r="R87" i="1"/>
  <c r="O295" i="14"/>
  <c r="R85" i="1"/>
  <c r="A49" i="7"/>
  <c r="F48" i="7"/>
  <c r="Q34" i="16" l="1"/>
  <c r="N17" i="1"/>
  <c r="N31" i="1"/>
  <c r="A50" i="7"/>
  <c r="F49" i="7"/>
  <c r="P46" i="13" s="1"/>
  <c r="A51" i="7" l="1"/>
  <c r="F50" i="7"/>
  <c r="H52" i="11" l="1"/>
  <c r="H160" i="11"/>
  <c r="H69" i="11"/>
  <c r="A52" i="7"/>
  <c r="F51" i="7"/>
  <c r="O21" i="14" l="1"/>
  <c r="O60" i="14"/>
  <c r="P10" i="13"/>
  <c r="P22" i="13"/>
  <c r="P38" i="13"/>
  <c r="P30" i="13"/>
  <c r="O11" i="14"/>
  <c r="P17" i="13"/>
  <c r="O44" i="14"/>
  <c r="A53" i="7"/>
  <c r="F52" i="7"/>
  <c r="H144" i="11" l="1"/>
  <c r="H149" i="11"/>
  <c r="H106" i="11"/>
  <c r="H40" i="11"/>
  <c r="H92" i="11"/>
  <c r="H114" i="11"/>
  <c r="H27" i="11"/>
  <c r="H171" i="11"/>
  <c r="H77" i="11"/>
  <c r="A54" i="7"/>
  <c r="F53" i="7"/>
  <c r="H41" i="11" l="1"/>
  <c r="H28" i="11"/>
  <c r="H198" i="11"/>
  <c r="H173" i="11"/>
  <c r="H94" i="11"/>
  <c r="H78" i="11"/>
  <c r="H62" i="11"/>
  <c r="A55" i="7"/>
  <c r="F54" i="7"/>
  <c r="A56" i="7" l="1"/>
  <c r="F55" i="7"/>
  <c r="P39" i="13" s="1"/>
  <c r="O235" i="14"/>
  <c r="O280" i="14"/>
  <c r="O263" i="14"/>
  <c r="P199" i="13"/>
  <c r="P217" i="13"/>
  <c r="O222" i="14"/>
  <c r="P182" i="13"/>
  <c r="O315" i="14"/>
  <c r="O206" i="14"/>
  <c r="O297" i="14"/>
  <c r="A57" i="7" l="1"/>
  <c r="F56" i="7"/>
  <c r="Q222" i="15" l="1"/>
  <c r="H220" i="11"/>
  <c r="A58" i="7"/>
  <c r="F57" i="7"/>
  <c r="Q205" i="15" l="1"/>
  <c r="Q213" i="15"/>
  <c r="Q232" i="15"/>
  <c r="H219" i="11"/>
  <c r="H217" i="11"/>
  <c r="H222" i="11"/>
  <c r="A59" i="7"/>
  <c r="F58" i="7"/>
  <c r="K27" i="17" l="1"/>
  <c r="Q27" i="16"/>
  <c r="F59" i="7"/>
  <c r="A60" i="7"/>
  <c r="F60" i="7" l="1"/>
  <c r="A61" i="7"/>
  <c r="Q28" i="16"/>
  <c r="Q33" i="16"/>
  <c r="Q37" i="16"/>
  <c r="Q19" i="16"/>
  <c r="F61" i="7" l="1"/>
  <c r="A62" i="7"/>
  <c r="H152" i="11"/>
  <c r="H122" i="11"/>
  <c r="H44" i="11"/>
  <c r="F62" i="7" l="1"/>
  <c r="A63" i="7"/>
  <c r="K12" i="17"/>
  <c r="K37" i="17"/>
  <c r="K15" i="17"/>
  <c r="K33" i="17"/>
  <c r="K40" i="17"/>
  <c r="K9" i="17"/>
  <c r="F63" i="7" l="1"/>
  <c r="A64" i="7"/>
  <c r="H146" i="11"/>
  <c r="H139" i="11"/>
  <c r="H166" i="11"/>
  <c r="H113" i="11"/>
  <c r="H102" i="11"/>
  <c r="H57" i="11"/>
  <c r="H196" i="11"/>
  <c r="H37" i="11"/>
  <c r="H118" i="11"/>
  <c r="H73" i="11"/>
  <c r="H88" i="11"/>
  <c r="J10" i="1"/>
  <c r="F64" i="7" l="1"/>
  <c r="A65" i="7"/>
  <c r="H60" i="11"/>
  <c r="H76" i="11"/>
  <c r="H143" i="11"/>
  <c r="H105" i="11"/>
  <c r="H186" i="11"/>
  <c r="H199" i="11"/>
  <c r="H148" i="11"/>
  <c r="H39" i="11"/>
  <c r="H170" i="11"/>
  <c r="H91" i="11"/>
  <c r="F65" i="7" l="1"/>
  <c r="A66" i="7"/>
  <c r="H18" i="11"/>
  <c r="H90" i="11"/>
  <c r="H104" i="11"/>
  <c r="H142" i="11"/>
  <c r="H130" i="11"/>
  <c r="H12" i="11"/>
  <c r="H185" i="11"/>
  <c r="H75" i="11"/>
  <c r="H169" i="11"/>
  <c r="H197" i="11"/>
  <c r="H26" i="11"/>
  <c r="H59" i="11"/>
  <c r="H147" i="11"/>
  <c r="H38" i="11"/>
  <c r="F66" i="7" l="1"/>
  <c r="A67" i="7"/>
  <c r="H11" i="11"/>
  <c r="H165" i="11"/>
  <c r="H24" i="11"/>
  <c r="H138" i="11"/>
  <c r="H129" i="11"/>
  <c r="F67" i="7" l="1"/>
  <c r="A68" i="7"/>
  <c r="H187" i="11"/>
  <c r="H116" i="11"/>
  <c r="H174" i="11"/>
  <c r="H210" i="11"/>
  <c r="H215" i="11"/>
  <c r="H145" i="11"/>
  <c r="H95" i="11"/>
  <c r="H108" i="11"/>
  <c r="H63" i="11"/>
  <c r="F68" i="7" l="1"/>
  <c r="A69" i="7"/>
  <c r="H103" i="11"/>
  <c r="H89" i="11"/>
  <c r="H58" i="11"/>
  <c r="H209" i="11"/>
  <c r="H140" i="11"/>
  <c r="H201" i="11"/>
  <c r="H74" i="11"/>
  <c r="H167" i="11"/>
  <c r="H213" i="11"/>
  <c r="H184" i="11"/>
  <c r="J81" i="1"/>
  <c r="J72" i="1"/>
  <c r="J79" i="1"/>
  <c r="F69" i="7" l="1"/>
  <c r="A70" i="7"/>
  <c r="H119" i="11"/>
  <c r="H157" i="11"/>
  <c r="H15" i="11"/>
  <c r="H48" i="11"/>
  <c r="H21" i="11"/>
  <c r="H98" i="11"/>
  <c r="H133" i="11"/>
  <c r="H83" i="11"/>
  <c r="H125" i="11"/>
  <c r="H192" i="11"/>
  <c r="H9" i="11"/>
  <c r="H67" i="11"/>
  <c r="H32" i="11"/>
  <c r="H109" i="11"/>
  <c r="F70" i="7" l="1"/>
  <c r="A71" i="7"/>
  <c r="P72" i="13"/>
  <c r="P88" i="13"/>
  <c r="P83" i="13"/>
  <c r="P78" i="13"/>
  <c r="F71" i="7" l="1"/>
  <c r="A72" i="7"/>
  <c r="Q103" i="15"/>
  <c r="O158" i="14"/>
  <c r="F72" i="7" l="1"/>
  <c r="A73" i="7"/>
  <c r="P195" i="13"/>
  <c r="P62" i="13"/>
  <c r="P70" i="13"/>
  <c r="P102" i="13"/>
  <c r="P27" i="13"/>
  <c r="P178" i="13"/>
  <c r="P103" i="13"/>
  <c r="P213" i="13"/>
  <c r="P177" i="13"/>
  <c r="P56" i="13"/>
  <c r="P28" i="13"/>
  <c r="P212" i="13"/>
  <c r="P36" i="13"/>
  <c r="P55" i="13"/>
  <c r="P69" i="13"/>
  <c r="P63" i="13"/>
  <c r="P194" i="13"/>
  <c r="P35" i="13"/>
  <c r="F73" i="7" l="1"/>
  <c r="A74" i="7"/>
  <c r="P121" i="13"/>
  <c r="P174" i="13"/>
  <c r="P159" i="13"/>
  <c r="P104" i="13"/>
  <c r="F74" i="7" l="1"/>
  <c r="A75" i="7"/>
  <c r="O42" i="14"/>
  <c r="O336" i="14"/>
  <c r="O41" i="14"/>
  <c r="O337" i="14"/>
  <c r="R16" i="1"/>
  <c r="O40" i="14"/>
  <c r="F75" i="7" l="1"/>
  <c r="A76" i="7"/>
  <c r="N22" i="1"/>
  <c r="Q24" i="16"/>
  <c r="Q26" i="16"/>
  <c r="Q25" i="16"/>
  <c r="F76" i="7" l="1"/>
  <c r="A77" i="7"/>
  <c r="O237" i="14"/>
  <c r="O223" i="14"/>
  <c r="F77" i="7" l="1"/>
  <c r="A78" i="7"/>
  <c r="R31" i="1"/>
  <c r="R38" i="1"/>
  <c r="N38" i="1"/>
  <c r="N36" i="1"/>
  <c r="A79" i="7" l="1"/>
  <c r="F78" i="7"/>
  <c r="O57" i="14" s="1"/>
  <c r="O14" i="14"/>
  <c r="O15" i="14"/>
  <c r="A80" i="7" l="1"/>
  <c r="F79" i="7"/>
  <c r="K56" i="17" l="1"/>
  <c r="K31" i="17"/>
  <c r="K19" i="17"/>
  <c r="K21" i="17"/>
  <c r="K44" i="17"/>
  <c r="K42" i="17"/>
  <c r="K16" i="17"/>
  <c r="K66" i="17"/>
  <c r="K35" i="17"/>
  <c r="K52" i="17"/>
  <c r="K71" i="17"/>
  <c r="K60" i="17"/>
  <c r="K48" i="17"/>
  <c r="K39" i="17"/>
  <c r="K13" i="17"/>
  <c r="A81" i="7"/>
  <c r="F80" i="7"/>
  <c r="O264" i="14" l="1"/>
  <c r="O298" i="14"/>
  <c r="O281" i="14"/>
  <c r="O316" i="14"/>
  <c r="A82" i="7"/>
  <c r="F81" i="7"/>
  <c r="O266" i="14" l="1"/>
  <c r="Q107" i="15"/>
  <c r="O151" i="14"/>
  <c r="R80" i="1"/>
  <c r="N80" i="1"/>
  <c r="H218" i="11"/>
  <c r="A83" i="7"/>
  <c r="F82" i="7"/>
  <c r="K46" i="17" l="1"/>
  <c r="K36" i="17"/>
  <c r="K54" i="17"/>
  <c r="K8" i="17"/>
  <c r="K32" i="17"/>
  <c r="K14" i="17"/>
  <c r="K50" i="17"/>
  <c r="K20" i="17"/>
  <c r="K17" i="17"/>
  <c r="K29" i="17"/>
  <c r="A84" i="7"/>
  <c r="F83" i="7"/>
  <c r="Q11" i="15" l="1"/>
  <c r="O23" i="14"/>
  <c r="O143" i="14"/>
  <c r="O89" i="14"/>
  <c r="Q209" i="15"/>
  <c r="O175" i="14"/>
  <c r="Q144" i="15"/>
  <c r="Q128" i="15"/>
  <c r="P26" i="13"/>
  <c r="P158" i="13"/>
  <c r="P230" i="13"/>
  <c r="P48" i="13"/>
  <c r="P20" i="13"/>
  <c r="P90" i="13"/>
  <c r="Q260" i="15"/>
  <c r="O131" i="14"/>
  <c r="Q228" i="15"/>
  <c r="Q181" i="15"/>
  <c r="O157" i="14"/>
  <c r="Q63" i="15"/>
  <c r="Q18" i="15"/>
  <c r="P118" i="13"/>
  <c r="P128" i="13"/>
  <c r="P243" i="13"/>
  <c r="P229" i="13"/>
  <c r="P74" i="13"/>
  <c r="O344" i="14"/>
  <c r="O238" i="14"/>
  <c r="O106" i="14"/>
  <c r="Q88" i="15"/>
  <c r="Q149" i="15"/>
  <c r="Q217" i="15"/>
  <c r="Q45" i="15"/>
  <c r="Q25" i="15"/>
  <c r="P111" i="13"/>
  <c r="P68" i="13"/>
  <c r="P193" i="13"/>
  <c r="P218" i="13"/>
  <c r="P244" i="13"/>
  <c r="P100" i="13"/>
  <c r="O182" i="14"/>
  <c r="O30" i="14"/>
  <c r="Q33" i="15"/>
  <c r="Q141" i="15"/>
  <c r="Q189" i="15"/>
  <c r="O190" i="14"/>
  <c r="P210" i="13"/>
  <c r="O214" i="14"/>
  <c r="O67" i="14"/>
  <c r="Q136" i="15"/>
  <c r="O224" i="14"/>
  <c r="Q106" i="15"/>
  <c r="O169" i="14"/>
  <c r="Q93" i="15"/>
  <c r="Q163" i="15"/>
  <c r="P136" i="13"/>
  <c r="P16" i="13"/>
  <c r="P76" i="13"/>
  <c r="P85" i="13"/>
  <c r="P80" i="13"/>
  <c r="O204" i="14"/>
  <c r="O299" i="14"/>
  <c r="O197" i="14"/>
  <c r="O167" i="14"/>
  <c r="Q78" i="15"/>
  <c r="Q120" i="15"/>
  <c r="Q71" i="15"/>
  <c r="O317" i="14"/>
  <c r="P192" i="13"/>
  <c r="P260" i="13"/>
  <c r="P34" i="13"/>
  <c r="P116" i="13"/>
  <c r="P211" i="13"/>
  <c r="P169" i="13"/>
  <c r="O122" i="14"/>
  <c r="O282" i="14"/>
  <c r="O149" i="14"/>
  <c r="O13" i="14"/>
  <c r="Q169" i="15"/>
  <c r="Q83" i="15"/>
  <c r="O180" i="14"/>
  <c r="Q53" i="15"/>
  <c r="P228" i="13"/>
  <c r="P54" i="13"/>
  <c r="P61" i="13"/>
  <c r="P209" i="13"/>
  <c r="P245" i="13"/>
  <c r="O47" i="14"/>
  <c r="O265" i="14"/>
  <c r="O139" i="14"/>
  <c r="Q236" i="15"/>
  <c r="O184" i="14"/>
  <c r="Q175" i="15"/>
  <c r="Q164" i="15"/>
  <c r="P191" i="13"/>
  <c r="P146" i="13"/>
  <c r="P107" i="13"/>
  <c r="P120" i="13"/>
  <c r="P148" i="13"/>
  <c r="A85" i="7"/>
  <c r="F84" i="7"/>
  <c r="A86" i="7" l="1"/>
  <c r="F85" i="7"/>
  <c r="H49" i="11" s="1"/>
  <c r="P226" i="13"/>
  <c r="P189" i="13"/>
  <c r="P241" i="13"/>
  <c r="P207" i="13"/>
  <c r="A87" i="7" l="1"/>
  <c r="F86" i="7"/>
  <c r="K57" i="17" l="1"/>
  <c r="K98" i="17"/>
  <c r="P49" i="13"/>
  <c r="H231" i="11"/>
  <c r="H55" i="11"/>
  <c r="K90" i="17"/>
  <c r="H225" i="11"/>
  <c r="P114" i="13"/>
  <c r="H230" i="11"/>
  <c r="K100" i="17"/>
  <c r="K89" i="17"/>
  <c r="H205" i="11"/>
  <c r="P101" i="13"/>
  <c r="K99" i="17"/>
  <c r="P250" i="13"/>
  <c r="P231" i="13"/>
  <c r="K88" i="17"/>
  <c r="P170" i="13"/>
  <c r="H221" i="11"/>
  <c r="H163" i="11"/>
  <c r="P113" i="13"/>
  <c r="P249" i="13"/>
  <c r="A88" i="7"/>
  <c r="F87" i="7"/>
  <c r="A89" i="7" l="1"/>
  <c r="F88" i="7"/>
  <c r="P138" i="13"/>
  <c r="P200" i="13"/>
  <c r="P130" i="13"/>
  <c r="P161" i="13"/>
  <c r="P150" i="13"/>
  <c r="P234" i="13"/>
  <c r="P219" i="13"/>
  <c r="Q49" i="16" l="1"/>
  <c r="Q29" i="16"/>
  <c r="A90" i="7"/>
  <c r="F89" i="7"/>
  <c r="P13" i="13" l="1"/>
  <c r="P165" i="13"/>
  <c r="P133" i="13"/>
  <c r="P141" i="13"/>
  <c r="P206" i="13"/>
  <c r="P186" i="13"/>
  <c r="P225" i="13"/>
  <c r="P185" i="13"/>
  <c r="P167" i="13"/>
  <c r="P144" i="13"/>
  <c r="P142" i="13"/>
  <c r="P132" i="13"/>
  <c r="P224" i="13"/>
  <c r="P95" i="13"/>
  <c r="P98" i="13"/>
  <c r="P97" i="13"/>
  <c r="P164" i="13"/>
  <c r="P45" i="13"/>
  <c r="P12" i="13"/>
  <c r="P204" i="13"/>
  <c r="P166" i="13"/>
  <c r="P14" i="13"/>
  <c r="P154" i="13"/>
  <c r="P43" i="13"/>
  <c r="P131" i="13"/>
  <c r="P222" i="13"/>
  <c r="P239" i="13"/>
  <c r="P44" i="13"/>
  <c r="P223" i="13"/>
  <c r="P205" i="13"/>
  <c r="P188" i="13"/>
  <c r="P203" i="13"/>
  <c r="P237" i="13"/>
  <c r="P11" i="13"/>
  <c r="P156" i="13"/>
  <c r="P155" i="13"/>
  <c r="P134" i="13"/>
  <c r="P96" i="13"/>
  <c r="P143" i="13"/>
  <c r="P153" i="13"/>
  <c r="P240" i="13"/>
  <c r="P187" i="13"/>
  <c r="P42" i="13"/>
  <c r="P238" i="13"/>
  <c r="A91" i="7"/>
  <c r="F90" i="7"/>
  <c r="H13" i="11" l="1"/>
  <c r="H61" i="11"/>
  <c r="H107" i="11"/>
  <c r="H19" i="11"/>
  <c r="H115" i="11"/>
  <c r="H79" i="11"/>
  <c r="H93" i="11"/>
  <c r="H42" i="11"/>
  <c r="H29" i="11"/>
  <c r="H172" i="11"/>
  <c r="A92" i="7"/>
  <c r="F92" i="7" s="1"/>
  <c r="F91" i="7"/>
  <c r="O303" i="14" l="1"/>
  <c r="O111" i="14"/>
  <c r="N13" i="1"/>
  <c r="N33" i="1"/>
  <c r="O127" i="14"/>
  <c r="O55" i="14"/>
  <c r="N89" i="1"/>
  <c r="N86" i="1"/>
  <c r="O304" i="14"/>
  <c r="N27" i="1"/>
  <c r="N16" i="1"/>
  <c r="O56" i="14"/>
  <c r="O78" i="14"/>
  <c r="N30" i="1"/>
  <c r="O110" i="14"/>
  <c r="O39" i="14"/>
  <c r="O321" i="14"/>
  <c r="O94" i="14"/>
  <c r="N23" i="1"/>
  <c r="O38" i="14"/>
  <c r="O77" i="14"/>
  <c r="O93" i="14"/>
  <c r="O322" i="14"/>
  <c r="N19" i="1"/>
  <c r="O126" i="14"/>
  <c r="H84" i="11"/>
  <c r="H33" i="11"/>
  <c r="H134" i="11"/>
  <c r="H110" i="11"/>
  <c r="H68" i="11"/>
  <c r="H158" i="11"/>
  <c r="H16" i="11"/>
  <c r="H126" i="11"/>
  <c r="H50" i="11"/>
</calcChain>
</file>

<file path=xl/sharedStrings.xml><?xml version="1.0" encoding="utf-8"?>
<sst xmlns="http://schemas.openxmlformats.org/spreadsheetml/2006/main" count="7721" uniqueCount="931">
  <si>
    <t>Perfluoroalkane sulfonamides</t>
  </si>
  <si>
    <t>6:2 Fluorotelomer carboxylic acid</t>
  </si>
  <si>
    <t>CAS No.</t>
  </si>
  <si>
    <t>375-22-4</t>
  </si>
  <si>
    <t>2706-90-3</t>
  </si>
  <si>
    <t>307-24-4</t>
  </si>
  <si>
    <t>375-85-9</t>
  </si>
  <si>
    <t>335-67-1</t>
  </si>
  <si>
    <t>375-95-1</t>
  </si>
  <si>
    <t>335-76-2</t>
  </si>
  <si>
    <t>2058-94-8</t>
  </si>
  <si>
    <t>307-55-1</t>
  </si>
  <si>
    <t>72629-94-8</t>
  </si>
  <si>
    <t>376-06-7</t>
  </si>
  <si>
    <t>27619-97-2</t>
  </si>
  <si>
    <t xml:space="preserve">375-73-5 </t>
  </si>
  <si>
    <t>2706-91-4</t>
  </si>
  <si>
    <t>355-46-4</t>
  </si>
  <si>
    <t>375-92-8</t>
  </si>
  <si>
    <t>1763-23-1</t>
  </si>
  <si>
    <t>335-77-3</t>
  </si>
  <si>
    <t>757124-72-4</t>
  </si>
  <si>
    <t>39108-34-4</t>
  </si>
  <si>
    <t>754-91-6</t>
  </si>
  <si>
    <t>2355-31-9</t>
  </si>
  <si>
    <t>2991-50-6</t>
  </si>
  <si>
    <t>2043-47-2</t>
  </si>
  <si>
    <t>647-42-7</t>
  </si>
  <si>
    <t>678-39-7</t>
  </si>
  <si>
    <t>865-86-1</t>
  </si>
  <si>
    <t>53826-12-3</t>
  </si>
  <si>
    <t>914637-49-3</t>
  </si>
  <si>
    <t>PFAS Name (§)</t>
  </si>
  <si>
    <t>Perfluorobutanoic acid</t>
  </si>
  <si>
    <t>Acronym</t>
  </si>
  <si>
    <t>PFBA</t>
  </si>
  <si>
    <t>Perfluoropentanoic acid</t>
  </si>
  <si>
    <t>PFPeA</t>
  </si>
  <si>
    <t>Perfluorohexanoic acid</t>
  </si>
  <si>
    <t>PFHxA</t>
  </si>
  <si>
    <t>Perfluoroheptanoic acid</t>
  </si>
  <si>
    <t>PFHpA</t>
  </si>
  <si>
    <t xml:space="preserve">Perfluorooctanoic acid </t>
  </si>
  <si>
    <t>PFOA</t>
  </si>
  <si>
    <t>Perfluorononanoic acid</t>
  </si>
  <si>
    <t>PFNA</t>
  </si>
  <si>
    <t xml:space="preserve">Perfluorodecanoic acid </t>
  </si>
  <si>
    <t>PFDA</t>
  </si>
  <si>
    <t xml:space="preserve">Perfluoroundecanoic acid </t>
  </si>
  <si>
    <t>PFUnA</t>
  </si>
  <si>
    <t>Perfluorododecanoic acid</t>
  </si>
  <si>
    <t>PFDoDA</t>
  </si>
  <si>
    <t xml:space="preserve">Perfluorotridecanoic acid </t>
  </si>
  <si>
    <t>PFTrDA</t>
  </si>
  <si>
    <t xml:space="preserve">Perfluorotetradecanoic acid </t>
  </si>
  <si>
    <t>PFTeDA</t>
  </si>
  <si>
    <t>Perfluorobutane sulfonic acid</t>
  </si>
  <si>
    <t>PFBS</t>
  </si>
  <si>
    <t>Perfluoropentane sulfonic acid</t>
  </si>
  <si>
    <t>PFPeS</t>
  </si>
  <si>
    <t>Perfluorohexane sulfonic acid</t>
  </si>
  <si>
    <t>PFHxS</t>
  </si>
  <si>
    <t>Perfluoroheptane sulfonic acid</t>
  </si>
  <si>
    <t>PFHpS</t>
  </si>
  <si>
    <t>Perfluorooctane sulfonic acid</t>
  </si>
  <si>
    <t>PFOS</t>
  </si>
  <si>
    <t>Perfluorononane sulfonic acid</t>
  </si>
  <si>
    <t>PFNS</t>
  </si>
  <si>
    <t>Perfluorodecane sulfonic acid</t>
  </si>
  <si>
    <t>PFDS</t>
  </si>
  <si>
    <t>4:2 FTSA</t>
  </si>
  <si>
    <t>6:2 FTSA</t>
  </si>
  <si>
    <t>8:2 FTSA</t>
  </si>
  <si>
    <t>4:2 Fluorotelomer sulfonic acid</t>
  </si>
  <si>
    <t>6:2 Fluorotelomer sulfonic acid</t>
  </si>
  <si>
    <t>8:2 Fluorotelomer sulfonic acid</t>
  </si>
  <si>
    <t>Perfluorooctane sulfonamide</t>
  </si>
  <si>
    <t>MeFOSAA</t>
  </si>
  <si>
    <t>N-Methyl perfluorooctane sulfonamido acetic acid</t>
  </si>
  <si>
    <t>EtFOSAA</t>
  </si>
  <si>
    <t>N-Ethyl perfluorooctane sulfonamido acetic acid</t>
  </si>
  <si>
    <t>4:2 FTOH</t>
  </si>
  <si>
    <t>4:2 Fluorotelomer alcohol</t>
  </si>
  <si>
    <t>6:2 FTOH</t>
  </si>
  <si>
    <t>6:2 Fluorotelomer alcohol</t>
  </si>
  <si>
    <t>8:2 FTOH</t>
  </si>
  <si>
    <t>8:2 Fluorotelomer alcohol</t>
  </si>
  <si>
    <t>10:2 FTOH</t>
  </si>
  <si>
    <t>10:2 Fluorotelomer alcohol</t>
  </si>
  <si>
    <t>Reference</t>
  </si>
  <si>
    <r>
      <t>Density (g/cm</t>
    </r>
    <r>
      <rPr>
        <b/>
        <vertAlign val="superscript"/>
        <sz val="14"/>
        <color theme="1"/>
        <rFont val="Calibri"/>
        <family val="2"/>
      </rPr>
      <t>3</t>
    </r>
    <r>
      <rPr>
        <b/>
        <sz val="14"/>
        <color theme="1"/>
        <rFont val="Calibri"/>
        <family val="2"/>
      </rPr>
      <t>)</t>
    </r>
  </si>
  <si>
    <t>Three mineral phases assessed: quartz, alumina, and calcite, with mean grain diameters of 120 µm, 6 µm, and 1 µm respectively. Experimental values reasonably well predicted by the SPARC and COSMOtherm models.</t>
  </si>
  <si>
    <t>Soils</t>
  </si>
  <si>
    <t>Three soil samples were assessed: a silt loam, a clay loam, and a sandy loam. Organic carbon contents of the soils were 8.18%, 2.50%, and 0.52%, respectively. Linear and Freundlich isotherms assessed.</t>
  </si>
  <si>
    <t>Soil</t>
  </si>
  <si>
    <t>Sorption to five soil samples representing a range of textures, carbon content, and cation exchange capacity was assessed. Linear sorption model fitted.</t>
  </si>
  <si>
    <t>Sediment</t>
  </si>
  <si>
    <t>Sorption to five freshwater sediment samples with a range of organic carbon content (0.56% to 9.66%), cation exchange capacity, and grain size distribution was assessed.  Log-transformed and Freundlich isotherms assessed.</t>
  </si>
  <si>
    <t>Soil Components &amp; Sediment</t>
  </si>
  <si>
    <t>Adsorption to kaolinite clay, the Ottawa sand standard, an iron coated sand, goethite (iron oxide), and Lake Michigan sediment was assessed.  Fitted with linear, Langmuir, and Freundlich isotherms.</t>
  </si>
  <si>
    <t>Soil &amp; Soil Components</t>
  </si>
  <si>
    <t>Enevoldsen and Juhler, 2010</t>
  </si>
  <si>
    <t xml:space="preserve">Two shallow soil types (i.e., sandy and clayey) tested for sorption and desorption of six PFAS.  Linear and Freundlich isotherms evaluated.  Incomplete mass balance, as sorbed mass was not directly quantified.    </t>
  </si>
  <si>
    <t xml:space="preserve">Three different sediment types.  "Low, environmentally-realistic" spiked concentrations of PFAS (i.e., ranging from 1.4 to 143 ng/L).  Linear isotherms observed.  PFOA readily desorbed from low Foc sediment.  In addition to Foc, sediment density also affected sorption of PFOS and PFOSA.  </t>
  </si>
  <si>
    <t xml:space="preserve">Variety of solid phases selected "to represent a variety of geochemical and physical characteristics", including a sandy clay loam with a high iron oxide content (i.e., likely net positive charge).  Linear and Freundlich isotherms.  Minor (and isolated) competitive sorption effects observed.  C3 and C4 deviations from common chain length trends in Kd likely indicative of importance of van der Waals effects and/or preferential/selective availability of sorption sites.  Significant co-contaminant findings.       </t>
  </si>
  <si>
    <t>EtFOSE</t>
  </si>
  <si>
    <t>MeFOSE</t>
  </si>
  <si>
    <t>68259-12-1</t>
  </si>
  <si>
    <t>FOSA/PFOSA</t>
  </si>
  <si>
    <t>24448-09-7</t>
  </si>
  <si>
    <t>1691-99-2</t>
  </si>
  <si>
    <t>N-Methyl perfluorooctane sulfonamidoethanol</t>
  </si>
  <si>
    <t>N-Ethyl perfluorooctane sulfonamidoethanol</t>
  </si>
  <si>
    <t>When available, data specified for branched and linear isomers were combined</t>
  </si>
  <si>
    <t>Reference Number</t>
  </si>
  <si>
    <t xml:space="preserve">EtFOSA </t>
  </si>
  <si>
    <t xml:space="preserve">MeFOSA </t>
  </si>
  <si>
    <t>4151-50-2</t>
  </si>
  <si>
    <t>31506-32-8</t>
  </si>
  <si>
    <t>Perfluorooctane Sulfonamidoethanol</t>
  </si>
  <si>
    <t>FOSE</t>
  </si>
  <si>
    <t>10116-92-4</t>
  </si>
  <si>
    <t>ADONA</t>
  </si>
  <si>
    <t>4,8-dioxa-3H-perfluorononanoic acid</t>
  </si>
  <si>
    <t>11-chloroeicosafluoro-3-oxaundecane-1-sulfonic acid</t>
  </si>
  <si>
    <t>9-chlorohexadecafluoro-3-oxanone-1-sulfonic acid</t>
  </si>
  <si>
    <t>13252-13-6</t>
  </si>
  <si>
    <t>763051-92-9</t>
  </si>
  <si>
    <t>919005-14-4</t>
  </si>
  <si>
    <t>756426-58-1</t>
  </si>
  <si>
    <t xml:space="preserve">Hexafluoropropylene oxide dimer acid </t>
  </si>
  <si>
    <t>6:2 FTCA</t>
  </si>
  <si>
    <t>5:3 FTCA</t>
  </si>
  <si>
    <t>5:3 Fluorotelomer carboxylic acid</t>
  </si>
  <si>
    <t>N-Methyl perfluorooctane sulfonamide</t>
  </si>
  <si>
    <t>N-Ethyl perfluorooctane sulfonamide</t>
  </si>
  <si>
    <t>Perfluorooctane sulfonamido acetic acid</t>
  </si>
  <si>
    <t>FOSAA</t>
  </si>
  <si>
    <t>Perfluoroalkane sulfonamido acetic acids</t>
  </si>
  <si>
    <t>Fluorotelomer alcohols</t>
  </si>
  <si>
    <t>PFCAs</t>
  </si>
  <si>
    <t>Perfluorocarboxylic Acids</t>
  </si>
  <si>
    <t>PFSAs</t>
  </si>
  <si>
    <t>Perfluorosulfonic acids</t>
  </si>
  <si>
    <t>Fluorotelomer carboxylic acids</t>
  </si>
  <si>
    <t>FTCAs</t>
  </si>
  <si>
    <t xml:space="preserve">Fluorotelomer sulfonic acids </t>
  </si>
  <si>
    <t>FTSAs</t>
  </si>
  <si>
    <t>FASEs</t>
  </si>
  <si>
    <t>Perfluoroalkane sulfonamidoethanols</t>
  </si>
  <si>
    <t>FTOHs</t>
  </si>
  <si>
    <t>2806-24-8</t>
  </si>
  <si>
    <t>Avg. Mol. Wt. (g/mol)</t>
  </si>
  <si>
    <t>Blank cells indicate that no data are available</t>
  </si>
  <si>
    <t>Apollo Scientific website
http://www.apolloscientific.co.uk/index.php</t>
  </si>
  <si>
    <t>FASAAs</t>
  </si>
  <si>
    <t>Data Sources for Physical and Chemical Properties Values for Select PFAS</t>
  </si>
  <si>
    <t>Sigma-aldrich web page: http://www.sigmaaldrich.com/united-states.html</t>
  </si>
  <si>
    <t>FASAs</t>
  </si>
  <si>
    <t>Physical and Chemical Property Values for Select PFAS</t>
  </si>
  <si>
    <t>Sediment &amp; Suspended Particulate Matter</t>
  </si>
  <si>
    <t>--</t>
  </si>
  <si>
    <t>Values predicted using EPISuite 4.1.</t>
  </si>
  <si>
    <t>Modelled/predicted values, not empirical. Values provided in accompanying excel files to report. Values calculated using EPI SUITE v 2.0. Values for the sodium salt of 9Cl-PF3ONS were not included.</t>
  </si>
  <si>
    <t xml:space="preserve">Values calculated from 47 paired water and sediment or suspended particulate matter (SPM) samples. Water, sediment, and SPM samples were taken concurrently. Values were reported separately for each compound as a sediment-derived Koc and a SPM-derived Koc. Isomeric differences were reported for PFOA, PFOS and PFOSA. </t>
  </si>
  <si>
    <t xml:space="preserve">Samples taken from a freshwater lake in Sweden. Values calculated from paired water and sediment samples at one location. Top 1-2 cm of a sediment core were used. </t>
  </si>
  <si>
    <t>Sediment and surface water samples collected across France. Used matching pairs and Cenken regressions to estimate the Koc values while incorporating data below the analytical detection limit.</t>
  </si>
  <si>
    <t xml:space="preserve">Field-based Kd and Koc calculations from paired surface water and sediment concentrations in unnamed urban waterway </t>
  </si>
  <si>
    <t xml:space="preserve">Sorption was dependent on CEC, foc, pore size and Brunauer-Emmett-Teller (BET) specific surface area. The presence of OM was the dominant controlling factor. </t>
  </si>
  <si>
    <t>Determined from field sediments and waters from the AFFF-impacted  Welland River and Big Creek.</t>
  </si>
  <si>
    <t>Calculated partition coefficients using paired suspended particulate concentrations and water samples. Estuarine waters may result in higher partitioning values.</t>
  </si>
  <si>
    <t>Calculated partition coefficients using a paired sediment (compiled) and water sample (collected in triplicate) from the Orge River in France. The site was impacted by urban runoff and sewage discharge.</t>
  </si>
  <si>
    <t>Calculated partition coefficients using paired surface sediment and water samples from 26 sites in Dianchi Lake in China. The number of detections ranged from 26 for PFOA to 3 for PFBA and PFPeA.</t>
  </si>
  <si>
    <t xml:space="preserve">Used natural sediment divided by size fraction and density. Sorbed concentrations were greater in the lighter fractions across all size fractions. </t>
  </si>
  <si>
    <t>Perfluoro-3,6-dioxaheptanoic acid</t>
  </si>
  <si>
    <t>NFDHA</t>
  </si>
  <si>
    <t>151772-58-6</t>
  </si>
  <si>
    <t>Perfluoro(2-ethoxyethane)sulfonic acid</t>
  </si>
  <si>
    <t>PFEESA</t>
  </si>
  <si>
    <t>113507-82-7</t>
  </si>
  <si>
    <t>Perfluoro-3-methoxypropanoic acid</t>
  </si>
  <si>
    <t>Perfluoro-4-methoxybutanoic acid</t>
  </si>
  <si>
    <t>PFMPA</t>
  </si>
  <si>
    <t>PFMBA</t>
  </si>
  <si>
    <t>377-73-1</t>
  </si>
  <si>
    <t>863090-89-5</t>
  </si>
  <si>
    <t>PFECAs</t>
  </si>
  <si>
    <t>Perfluoroalkyl Ether Carboxylic Acids</t>
  </si>
  <si>
    <t>Perfluoroalkyl Ether Sulfonic Acids</t>
  </si>
  <si>
    <t>PFESAs</t>
  </si>
  <si>
    <t>Polyfluoroalkyl Ether Acids</t>
  </si>
  <si>
    <t>10:2 Fluorotelomer sulfonic acid</t>
  </si>
  <si>
    <t>10:2 FTSA</t>
  </si>
  <si>
    <t>120226-60-0</t>
  </si>
  <si>
    <t xml:space="preserve">-17.5 </t>
  </si>
  <si>
    <t xml:space="preserve">6.98-25.3 </t>
  </si>
  <si>
    <t xml:space="preserve">11.6-23.1 </t>
  </si>
  <si>
    <t>143-168</t>
  </si>
  <si>
    <t>-0.077-54.4</t>
  </si>
  <si>
    <t xml:space="preserve">24-30 </t>
  </si>
  <si>
    <t xml:space="preserve">-8.69-65.7 </t>
  </si>
  <si>
    <t xml:space="preserve">56.4-57.9 </t>
  </si>
  <si>
    <t xml:space="preserve">188-204 </t>
  </si>
  <si>
    <t xml:space="preserve">1.75-1.80 </t>
  </si>
  <si>
    <t xml:space="preserve">4.71-73 </t>
  </si>
  <si>
    <t xml:space="preserve">190-222 </t>
  </si>
  <si>
    <t xml:space="preserve">1.76-1.82 </t>
  </si>
  <si>
    <t>5.98-90.0</t>
  </si>
  <si>
    <t xml:space="preserve">205-239 </t>
  </si>
  <si>
    <t xml:space="preserve">78.0-90.0 </t>
  </si>
  <si>
    <t>&lt;1.6</t>
  </si>
  <si>
    <t>218-256</t>
  </si>
  <si>
    <t xml:space="preserve">-2.31-89.6 </t>
  </si>
  <si>
    <t xml:space="preserve">1.76-1.85 </t>
  </si>
  <si>
    <t xml:space="preserve">97.9-100.3 </t>
  </si>
  <si>
    <t>1.77-1.87</t>
  </si>
  <si>
    <t xml:space="preserve">-0.4-105 </t>
  </si>
  <si>
    <t xml:space="preserve">222-272 </t>
  </si>
  <si>
    <t xml:space="preserve">224-261 </t>
  </si>
  <si>
    <t xml:space="preserve">0.264-111 </t>
  </si>
  <si>
    <t xml:space="preserve">112-123 </t>
  </si>
  <si>
    <t>108-110</t>
  </si>
  <si>
    <t>245-249</t>
  </si>
  <si>
    <t>1.78-1.94</t>
  </si>
  <si>
    <t>52.3-121</t>
  </si>
  <si>
    <t>130-135</t>
  </si>
  <si>
    <t>218-301</t>
  </si>
  <si>
    <t>1.81-1.85</t>
  </si>
  <si>
    <t>20.4-70.4</t>
  </si>
  <si>
    <t>205-214</t>
  </si>
  <si>
    <t>&lt;0.3</t>
  </si>
  <si>
    <t>80-211</t>
  </si>
  <si>
    <t>1.81-1.84</t>
  </si>
  <si>
    <t>10.7-78.4</t>
  </si>
  <si>
    <t>198-224</t>
  </si>
  <si>
    <t>26.7-190</t>
  </si>
  <si>
    <t>218-238</t>
  </si>
  <si>
    <t xml:space="preserve">95-452 </t>
  </si>
  <si>
    <t xml:space="preserve">1.84-1.89 </t>
  </si>
  <si>
    <t xml:space="preserve">24.9-73.1 </t>
  </si>
  <si>
    <t xml:space="preserve">206-250 </t>
  </si>
  <si>
    <t>1.84-1.85</t>
  </si>
  <si>
    <t xml:space="preserve">15.2-185 </t>
  </si>
  <si>
    <t xml:space="preserve">219-244 </t>
  </si>
  <si>
    <t xml:space="preserve">133-249 </t>
  </si>
  <si>
    <t xml:space="preserve">13.4-76.5 </t>
  </si>
  <si>
    <t>11.6-85.2</t>
  </si>
  <si>
    <t>224-272</t>
  </si>
  <si>
    <t>224-284</t>
  </si>
  <si>
    <t>1.84-1.88</t>
  </si>
  <si>
    <t>1.83-1.93</t>
  </si>
  <si>
    <t xml:space="preserve">53.9 - 57.3 </t>
  </si>
  <si>
    <t>1.64-1.67</t>
  </si>
  <si>
    <t xml:space="preserve">13.7-66.4 </t>
  </si>
  <si>
    <t>175-193</t>
  </si>
  <si>
    <t>1.64-1.71</t>
  </si>
  <si>
    <t>16.8-91.1</t>
  </si>
  <si>
    <t xml:space="preserve">18.7-80.7 </t>
  </si>
  <si>
    <t xml:space="preserve">219-272 </t>
  </si>
  <si>
    <t xml:space="preserve">224-293 </t>
  </si>
  <si>
    <t>1.78-1.79</t>
  </si>
  <si>
    <t>194-253</t>
  </si>
  <si>
    <t xml:space="preserve">30.1-99 </t>
  </si>
  <si>
    <t xml:space="preserve">1.62-1.71 </t>
  </si>
  <si>
    <t xml:space="preserve">21.2-92.6 </t>
  </si>
  <si>
    <t xml:space="preserve">198-261 </t>
  </si>
  <si>
    <t xml:space="preserve">1.60-1.67 </t>
  </si>
  <si>
    <t>23.3-98.1</t>
  </si>
  <si>
    <t>197-259</t>
  </si>
  <si>
    <t>1.69-1.76</t>
  </si>
  <si>
    <t>29.1-92.7</t>
  </si>
  <si>
    <t>75-95</t>
  </si>
  <si>
    <t xml:space="preserve">186-300 </t>
  </si>
  <si>
    <t>32.2-102</t>
  </si>
  <si>
    <t>193-317</t>
  </si>
  <si>
    <t>1.69-1.79</t>
  </si>
  <si>
    <t>1.75-1.82</t>
  </si>
  <si>
    <t>1.71-1.81</t>
  </si>
  <si>
    <t>54.8-191</t>
  </si>
  <si>
    <t>263-319</t>
  </si>
  <si>
    <t xml:space="preserve">66.8-135 </t>
  </si>
  <si>
    <t>64.9-129</t>
  </si>
  <si>
    <t>204-327</t>
  </si>
  <si>
    <t>204-343</t>
  </si>
  <si>
    <t>-43.7</t>
  </si>
  <si>
    <t>1.54-1.63</t>
  </si>
  <si>
    <t>1.66-1.68</t>
  </si>
  <si>
    <t xml:space="preserve">1.59-1.72 </t>
  </si>
  <si>
    <t>1.69-1.74</t>
  </si>
  <si>
    <t xml:space="preserve">1.71-1.77 </t>
  </si>
  <si>
    <t xml:space="preserve">17.0 - 24.0 </t>
  </si>
  <si>
    <t xml:space="preserve">13.4-15.7 </t>
  </si>
  <si>
    <t>-4.7-14</t>
  </si>
  <si>
    <t xml:space="preserve">122-147 </t>
  </si>
  <si>
    <t xml:space="preserve">150-158 </t>
  </si>
  <si>
    <t xml:space="preserve">161 - 186 </t>
  </si>
  <si>
    <t>183-228</t>
  </si>
  <si>
    <t>1.83-1.87</t>
  </si>
  <si>
    <t xml:space="preserve">2.64 - 112 </t>
  </si>
  <si>
    <t xml:space="preserve">215-217 </t>
  </si>
  <si>
    <t>-16.4-31.5</t>
  </si>
  <si>
    <t>134-174</t>
  </si>
  <si>
    <t>90-92</t>
  </si>
  <si>
    <t>171.5-173.8</t>
  </si>
  <si>
    <t>-0.998-61.6</t>
  </si>
  <si>
    <t xml:space="preserve">46-50 </t>
  </si>
  <si>
    <t>154-195</t>
  </si>
  <si>
    <t xml:space="preserve">201.3-202.0 </t>
  </si>
  <si>
    <t>-2.65-71.2</t>
  </si>
  <si>
    <t xml:space="preserve">92.5-95 </t>
  </si>
  <si>
    <t>179-232</t>
  </si>
  <si>
    <t>&lt;-40</t>
  </si>
  <si>
    <t xml:space="preserve">143-145 </t>
  </si>
  <si>
    <t>-0.8 to 1.3</t>
  </si>
  <si>
    <t>1.4 to 1.5</t>
  </si>
  <si>
    <t>4.3  (±0.3)</t>
  </si>
  <si>
    <t>2.62 (±0.10)</t>
  </si>
  <si>
    <t xml:space="preserve">2.76 </t>
  </si>
  <si>
    <t>1.70 (±0.02) to 2.11 (±0.05)</t>
  </si>
  <si>
    <t>0.7 to 1.7</t>
  </si>
  <si>
    <t>2.54 (±0.51)</t>
  </si>
  <si>
    <t>4.2 (±0.2)</t>
  </si>
  <si>
    <t xml:space="preserve">2.59 </t>
  </si>
  <si>
    <t>0.2 to 1.8</t>
  </si>
  <si>
    <t>2.72 (±0.40)</t>
  </si>
  <si>
    <t xml:space="preserve">2.1 (±0.2) </t>
  </si>
  <si>
    <t>1.83</t>
  </si>
  <si>
    <t>0.9 to 1.0</t>
  </si>
  <si>
    <t>1.99 (±0.61) to 2.26 (±0.53)</t>
  </si>
  <si>
    <t>2.52</t>
  </si>
  <si>
    <t>1.72 (±0.01) to 2.05(±0.02)</t>
  </si>
  <si>
    <t>1.1-2.1</t>
  </si>
  <si>
    <t>1.63  (±0.15)</t>
  </si>
  <si>
    <t>2.62 (±0.21)</t>
  </si>
  <si>
    <t>2.1  (±0.2)</t>
  </si>
  <si>
    <t>3.7 (±0.4)</t>
  </si>
  <si>
    <t>4.5 (±0.3)</t>
  </si>
  <si>
    <t>3.2 (±0.4) to 3.3</t>
  </si>
  <si>
    <t>2.9 (±0.002)</t>
  </si>
  <si>
    <t>2.0 (±0.62) to 2.53 (±0.36)</t>
  </si>
  <si>
    <t xml:space="preserve">2.73 </t>
  </si>
  <si>
    <t>1.99 to 2.65</t>
  </si>
  <si>
    <t>2.09 (±0.01) to 2.17 (±0.01)</t>
  </si>
  <si>
    <t>2.77 (±0.2) to 3.21 (±0.2)</t>
  </si>
  <si>
    <t>1.7 to 2.9</t>
  </si>
  <si>
    <t>1.89 (±0.02)</t>
  </si>
  <si>
    <t>2.4 (±0.12)</t>
  </si>
  <si>
    <t>0.041 to 1.6</t>
  </si>
  <si>
    <t xml:space="preserve">1.98 (±0.06) </t>
  </si>
  <si>
    <t xml:space="preserve">2.06 to 2.11 </t>
  </si>
  <si>
    <t>3.3 (±0.3)</t>
  </si>
  <si>
    <t xml:space="preserve">2.63 (±0.45) </t>
  </si>
  <si>
    <t>4.1 (±0.2)</t>
  </si>
  <si>
    <t>5.0 (±0.5)</t>
  </si>
  <si>
    <t xml:space="preserve">3.4 (±0.2) </t>
  </si>
  <si>
    <t>2.9 to 3.0 (±0.6)</t>
  </si>
  <si>
    <t xml:space="preserve">1.9 (±0.1) to 3.5 (±0.1) </t>
  </si>
  <si>
    <t>2.82</t>
  </si>
  <si>
    <t>3.09 (±0.35) to 3.62 (±0.79)</t>
  </si>
  <si>
    <t>2.92</t>
  </si>
  <si>
    <t xml:space="preserve">-0.20 to 0.56 </t>
  </si>
  <si>
    <t>2.75 (±0.22)</t>
  </si>
  <si>
    <t>2.9 (±0.1)</t>
  </si>
  <si>
    <t>4.6 (±0.2)</t>
  </si>
  <si>
    <t>5.4 (±0.5)</t>
  </si>
  <si>
    <t>4.0 (±0.3)</t>
  </si>
  <si>
    <t>3.3 to 3.6 (±0.5)</t>
  </si>
  <si>
    <t>2.4 (±0.1) to 4.0 (±0.1)</t>
  </si>
  <si>
    <t>3.71 (±0.51) to 3.87 (± 0.46)</t>
  </si>
  <si>
    <t xml:space="preserve">3.60 </t>
  </si>
  <si>
    <t>2.4 to 3.9</t>
  </si>
  <si>
    <t>2.35 (±0.01) to 2.50 (±0.01)</t>
  </si>
  <si>
    <t>2.36 (±0.04)</t>
  </si>
  <si>
    <t xml:space="preserve">0.62 to 1.9 </t>
  </si>
  <si>
    <t>0.75</t>
  </si>
  <si>
    <t>2.78 (±0.06) to 3.23 (±0.07)</t>
  </si>
  <si>
    <t>3.7 to 5.5</t>
  </si>
  <si>
    <t>2.96 (±0.15)</t>
  </si>
  <si>
    <t xml:space="preserve">1.5 to 2.2 </t>
  </si>
  <si>
    <t>3.4 (±0.4)</t>
  </si>
  <si>
    <t>3.05 (±0.30)</t>
  </si>
  <si>
    <t>3.8 (±0.2)</t>
  </si>
  <si>
    <t>5.1 (±0.2)</t>
  </si>
  <si>
    <t xml:space="preserve">5.5 (±0.1) </t>
  </si>
  <si>
    <t>4.6 (±0.3)</t>
  </si>
  <si>
    <t>3.3 to 3.7 (±0.6)</t>
  </si>
  <si>
    <t>3.6 (±0.1) to 4.6 (±0.1)</t>
  </si>
  <si>
    <t>4.29 (±0.47) to 4.47 (±0.48)</t>
  </si>
  <si>
    <t xml:space="preserve">3.75 </t>
  </si>
  <si>
    <t>4.2 (±0.5)</t>
  </si>
  <si>
    <t>3.28 (±0.21)</t>
  </si>
  <si>
    <t>4.7 (±0.1)</t>
  </si>
  <si>
    <t>5.4 (±0.3)</t>
  </si>
  <si>
    <t>5.6 (±0.1)</t>
  </si>
  <si>
    <t>4.9 (±0.4)</t>
  </si>
  <si>
    <t>3.9 to 4.1 (±0.6)</t>
  </si>
  <si>
    <t>4.8 (±0.2) to 5.1 (±0.1)</t>
  </si>
  <si>
    <t>4.73 (±0.47) to 4.76 (±0.46)</t>
  </si>
  <si>
    <t xml:space="preserve">3.91 </t>
  </si>
  <si>
    <t xml:space="preserve">3.9 to 5.8 </t>
  </si>
  <si>
    <t>3.56</t>
  </si>
  <si>
    <t>3.65 (±0.06) to 3.80 (±0.02)</t>
  </si>
  <si>
    <t xml:space="preserve">3.8 to 5.5 </t>
  </si>
  <si>
    <t>5.2</t>
  </si>
  <si>
    <t xml:space="preserve">3.71 </t>
  </si>
  <si>
    <t>4.4 (±0.2)</t>
  </si>
  <si>
    <t>3.57 (±0.25)</t>
  </si>
  <si>
    <t>5.6 (±0.2)</t>
  </si>
  <si>
    <t>3.6 to 3.8 (± 0.6)</t>
  </si>
  <si>
    <t>4.93 (±0.54) to 5.01 (±0.30)</t>
  </si>
  <si>
    <t xml:space="preserve">3.86 </t>
  </si>
  <si>
    <t>3.7 to 5.2</t>
  </si>
  <si>
    <t>3.68</t>
  </si>
  <si>
    <t>3.95</t>
  </si>
  <si>
    <t>1.75 (±0.01) to 2.09 (±0.02)</t>
  </si>
  <si>
    <t xml:space="preserve">-0.7 to 2.2 </t>
  </si>
  <si>
    <t>1.79 (±0.10)</t>
  </si>
  <si>
    <t xml:space="preserve">-0.70 to 0.080 </t>
  </si>
  <si>
    <t>3.2 (±0.3)</t>
  </si>
  <si>
    <t>0.8 to 0.9</t>
  </si>
  <si>
    <t>1.62 (±0.37) to 1.79 (±0.80)</t>
  </si>
  <si>
    <t xml:space="preserve">2.55 </t>
  </si>
  <si>
    <t>4.5 (±0.2)</t>
  </si>
  <si>
    <t>2.2 (±0.1)</t>
  </si>
  <si>
    <t>3.7 (±0.3)</t>
  </si>
  <si>
    <t>4.1 (±0.3)</t>
  </si>
  <si>
    <t>2.4 (±0.27)</t>
  </si>
  <si>
    <t>3.0 (±0.2)</t>
  </si>
  <si>
    <t>2.5 to 2.9 (±0.6)</t>
  </si>
  <si>
    <t>1.15 to 1.2</t>
  </si>
  <si>
    <t>3.6 (±0.1) to 3.7 (±0.3)</t>
  </si>
  <si>
    <t>2.28 (±0.81) to 2.29 (±0.49)</t>
  </si>
  <si>
    <t>2.66</t>
  </si>
  <si>
    <t>2.02 (±0.01) to 2.1 4 (±0.02)</t>
  </si>
  <si>
    <t>1.7 to  4.1</t>
  </si>
  <si>
    <t>2.9  (±0.1)</t>
  </si>
  <si>
    <t>4.3 (±0.3)</t>
  </si>
  <si>
    <t>4.5 (±0.4)</t>
  </si>
  <si>
    <t>3.35 (±0.32)</t>
  </si>
  <si>
    <t>3.7 (±0.2)</t>
  </si>
  <si>
    <t>4.7 (±0.2) to 5.0 (±0.2)</t>
  </si>
  <si>
    <t>5.2 (±0.5)  to 5.6 (±0.5)</t>
  </si>
  <si>
    <t>3.67 (±0.28)</t>
  </si>
  <si>
    <t>3.9 (±0.2)</t>
  </si>
  <si>
    <t>2.8 to 3.4 (±0.8)</t>
  </si>
  <si>
    <t>2.27 to 2.31</t>
  </si>
  <si>
    <t>3.8 (±0.1) to 4.8 (±0.1)</t>
  </si>
  <si>
    <t>3.41</t>
  </si>
  <si>
    <t>3.26 (±0.43) to 3.80 (±0.56)</t>
  </si>
  <si>
    <t>2.81  to 3.15</t>
  </si>
  <si>
    <t>2.68 (±0.01) to 2.97 (0.03)</t>
  </si>
  <si>
    <t>3.9 to 5.3</t>
  </si>
  <si>
    <t>2.80 (±0.08)</t>
  </si>
  <si>
    <t>3.7 (±0.56)</t>
  </si>
  <si>
    <t>1.2 to 2.0</t>
  </si>
  <si>
    <t>3.13</t>
  </si>
  <si>
    <t>2.85 (±0.05)</t>
  </si>
  <si>
    <t>2.4-2.6</t>
  </si>
  <si>
    <t xml:space="preserve">4.0 (±0.2) </t>
  </si>
  <si>
    <t>4.9  (±0.5)</t>
  </si>
  <si>
    <t>2.2 (±0.6)</t>
  </si>
  <si>
    <t xml:space="preserve">2.80 </t>
  </si>
  <si>
    <t>3.77</t>
  </si>
  <si>
    <t>4.3-6.0</t>
  </si>
  <si>
    <t xml:space="preserve">5.3 (±0.2) </t>
  </si>
  <si>
    <t>5.3 (±0.3)</t>
  </si>
  <si>
    <t>3.3 to 3.5 (±0.5)</t>
  </si>
  <si>
    <t>4.3 (±0.2) to 4.5 (±0.1)</t>
  </si>
  <si>
    <t>4.18 (±0.54) to 4.28 (±0.71)</t>
  </si>
  <si>
    <t xml:space="preserve">4.07 </t>
  </si>
  <si>
    <t xml:space="preserve">4.1 (±0.35) </t>
  </si>
  <si>
    <t>4.8 (±0.3)</t>
  </si>
  <si>
    <t>4.33</t>
  </si>
  <si>
    <t>4.4 (±0.3)</t>
  </si>
  <si>
    <t>2.34-2.83</t>
  </si>
  <si>
    <t>0.933</t>
  </si>
  <si>
    <t>1.92</t>
  </si>
  <si>
    <t>1.05</t>
  </si>
  <si>
    <t>1.78</t>
  </si>
  <si>
    <t>4.47</t>
  </si>
  <si>
    <t>3.73</t>
  </si>
  <si>
    <t>4.03</t>
  </si>
  <si>
    <t xml:space="preserve">1.88 (±0.11) </t>
  </si>
  <si>
    <t>2.39 (±0.09) to 2.50 (±0.12)</t>
  </si>
  <si>
    <t>3.69 (±0.52)</t>
  </si>
  <si>
    <t>2.76 (±0.11) to 2.92 (±0.04)</t>
  </si>
  <si>
    <t xml:space="preserve">3.30 (±0.11) to 3.47 (±0.04)  </t>
  </si>
  <si>
    <t>3.7 (±0.3) to 4.1</t>
  </si>
  <si>
    <t xml:space="preserve">2.57 (±0.13) to 2.68 (±0.09) </t>
  </si>
  <si>
    <t>3.16 (±0.28)</t>
  </si>
  <si>
    <t>2.05 (±0.08)</t>
  </si>
  <si>
    <t>1.22 (±0.04)</t>
  </si>
  <si>
    <t>3.9 (±0.3)</t>
  </si>
  <si>
    <t>3.11 (±0.16) to 3.35 (±0.07)</t>
  </si>
  <si>
    <t xml:space="preserve">3.23 (±0.18) to 3.49 (±0.07) </t>
  </si>
  <si>
    <t>4.8 (±0.1)</t>
  </si>
  <si>
    <t>2.43 (±0.12)</t>
  </si>
  <si>
    <t>4.13 (±0.16)</t>
  </si>
  <si>
    <t>6.20 (±0.18)</t>
  </si>
  <si>
    <t>3.53 (±0.12) to 3.66 (±0.05)</t>
  </si>
  <si>
    <t>1.37 (±0.46)</t>
  </si>
  <si>
    <t>1.31  (±0.29)</t>
  </si>
  <si>
    <t>3.58</t>
  </si>
  <si>
    <t xml:space="preserve">4.8 (±0.3) </t>
  </si>
  <si>
    <t>Field-based Kd and Koc calculations from paired surface water and sediment concentrations in Marina Watershed Singapore</t>
  </si>
  <si>
    <t>Citation Tag</t>
  </si>
  <si>
    <t>Sigma Aldrich</t>
  </si>
  <si>
    <t>Liu and Lee, 2005</t>
  </si>
  <si>
    <t>Liu and Lee, 2007</t>
  </si>
  <si>
    <t>ATSDR, 2015</t>
  </si>
  <si>
    <t>EPA Comptox Dashboard</t>
  </si>
  <si>
    <t>PubChem Web Page</t>
  </si>
  <si>
    <t>Kaiser et al., 2006</t>
  </si>
  <si>
    <t>Goss, 2008</t>
  </si>
  <si>
    <t>Burns et al., 2008</t>
  </si>
  <si>
    <t>Brace, 1962</t>
  </si>
  <si>
    <t>Cheng et al., 2009</t>
  </si>
  <si>
    <t>Vierke, Berger, and Cousins, 2013</t>
  </si>
  <si>
    <t>Henne, Albert L. and Charles J. Fox. 1951. "Ionization Constants of Fluorinated Acids." Journal of the American Chemical Society 73 (5): 2323−2325. doi: https://doi.org/10.1021/ja01149a122.</t>
  </si>
  <si>
    <t>Henne and Fox, 1951</t>
  </si>
  <si>
    <t>Moroi et al., 2001</t>
  </si>
  <si>
    <t>Shinoda, Hato, and Hayashi, 1972</t>
  </si>
  <si>
    <t>Bhhatarai and Gramatica, 2011</t>
  </si>
  <si>
    <t>Hekster, Laane, and De Voogt, 2003</t>
  </si>
  <si>
    <t>Lei et al., 2004</t>
  </si>
  <si>
    <t>Stock et al., 2004</t>
  </si>
  <si>
    <t>Ellis et al., 2003</t>
  </si>
  <si>
    <t>Inoue et al., 2012</t>
  </si>
  <si>
    <t>Kauck and Diesslin, 1951</t>
  </si>
  <si>
    <t>Kuneida and Shinoda, 1976</t>
  </si>
  <si>
    <t>Yu et al., 2009</t>
  </si>
  <si>
    <t>Shoeib et al., 2004</t>
  </si>
  <si>
    <t>Wang et al., 2011</t>
  </si>
  <si>
    <t>3M Company, 2000</t>
  </si>
  <si>
    <t>Steinle-Darling and Reinhard, 2008</t>
  </si>
  <si>
    <t>Gomis et al., 2015</t>
  </si>
  <si>
    <t>Baggioli, Sansotera, and Navarrini, 2018</t>
  </si>
  <si>
    <t>Apollo Scientific Web Page</t>
  </si>
  <si>
    <t>Xiao, 2017</t>
  </si>
  <si>
    <t>Hoke, Robert A., Barbra D. Ferrell, Terry L. Sloman, Robert C. Buck, L. William Buxton, 2016. "Aquatic Hazard, Bioaccumulation and Screening Risk Assessment for Ammonium 2,3,3,3-tetrafluoro-2-(heptafluoropropoxy)-propanoate." Chemosphere 149: 336-342. doi: https://doi.org/10.1016/j.chemosphere.2016.01.009.</t>
  </si>
  <si>
    <t>Hoke et al., 2016</t>
  </si>
  <si>
    <t>UNEP. 2012. "Technical Paper on the Identification and Assessment of Alternatives to the Use of Perfluorooctane Sulfonic Acid, Its Salts, Perfluorooctane Sulfonyl Fluoride and Their Related Chemicals in Open Applications." Appendix 1. Stockholm Convention on Persistent Organic Pollutants. http://chm.pops.int/Portals/0/download.aspx?d=UNEP-POPS-POPRC.8-INF-17-Rev.1-Appendix.1.English.xlsx.</t>
  </si>
  <si>
    <t>Hopkins et al., 2018</t>
  </si>
  <si>
    <t>UNEP, 2012</t>
  </si>
  <si>
    <t>Arp, Niederer and Goss, 2006</t>
  </si>
  <si>
    <t>Higgins and Luthy, 2006</t>
  </si>
  <si>
    <t>Johnson et al., 2007</t>
  </si>
  <si>
    <t>Milinovic et al., 2015</t>
  </si>
  <si>
    <t>Chen et al., 2009</t>
  </si>
  <si>
    <t>Ahrens et al., 2011</t>
  </si>
  <si>
    <t>Kwadijk, Korytár, and Koelmans, 2010</t>
  </si>
  <si>
    <t>Guelfo and Higgins, 2013</t>
  </si>
  <si>
    <t>Chen et al., 2015</t>
  </si>
  <si>
    <t>Ahrens et al., 2010</t>
  </si>
  <si>
    <t>Pereira et al., 2018</t>
  </si>
  <si>
    <t>Munoz et al., 2015</t>
  </si>
  <si>
    <t>Xiang et al., 2018</t>
  </si>
  <si>
    <t>Nguyen et al., 2016</t>
  </si>
  <si>
    <t>D'Agostino and Mabury, 2017</t>
  </si>
  <si>
    <t>Zhao et al., 2012</t>
  </si>
  <si>
    <t>Munoz, Budzinski, and Labadie, 2017</t>
  </si>
  <si>
    <t>Munoz et al., 2019</t>
  </si>
  <si>
    <t>Nguyen et al., 2012</t>
  </si>
  <si>
    <t>Chen et al., 2013</t>
  </si>
  <si>
    <t>Six soil samples reflecting a broad range of Foc; linear and Freundlich isotherms assessed; reversibility assessed; analytical technique: UPLC-MS/MS with two internal standards.</t>
  </si>
  <si>
    <t>Sorption to oil and oil-derived black carbon (BC) assessed using Freundlich isotherm.  Primary variables: PFOS concentration, pH, and Ca2+.  Effects of pH and Ca2+ on sorption to BC strongly dependent on PFOS concentration (i.e., non-linearity associated with electrostatic interactions).  Control value (Coil = 0) given in table.</t>
  </si>
  <si>
    <t>No correlation with pH and/or Ca2+ observed in this study at P &gt; 0.05 (but possibly due to variability in field conditions).  Only (linear) Kd values for PFOS and PFOA correlated with Foc (i.e., p &lt; 0.03 and p &lt; 0.05, respectively).  SD effects possibly obscuring trends for higher MW / longer chain PFAAs (e.g., PFNA to PFDcA). Sediment samples were composited over a 30 m radius, not collected concurrently with surface water samples.</t>
  </si>
  <si>
    <t>Paired soil and groundwater samples from boreholes. Maximum concentration of soil results from multiple strata at each location were paired with single water measurement at the water table.  A site-wide partition value was calculated for 324 sites. Individual Koc values not reported in the paper were obtained from the author.</t>
  </si>
  <si>
    <t xml:space="preserve">Modelled values using COSMOtherm and SPARC. Values given are for the anionic species, KA-oc.  </t>
  </si>
  <si>
    <t>Found that Koc varied with cationic concentration of the soil organic matter as well as the pH of the solution.</t>
  </si>
  <si>
    <t>-35</t>
  </si>
  <si>
    <t>Number (2)</t>
  </si>
  <si>
    <t>Secondary</t>
  </si>
  <si>
    <t>Primary</t>
  </si>
  <si>
    <t>Kaiser et al., 2004</t>
  </si>
  <si>
    <t>Krusic et al., 2005</t>
  </si>
  <si>
    <t>pH</t>
  </si>
  <si>
    <t>dimensionless</t>
  </si>
  <si>
    <t>Kwan, Wai Chi. "Physical property determination of perfluorinated surfactants." PhD diss., National Library of Canada= Bibliothèque nationale du Canada, 2001.</t>
  </si>
  <si>
    <t>Type</t>
  </si>
  <si>
    <t>LE</t>
  </si>
  <si>
    <t>FM</t>
  </si>
  <si>
    <t>FE</t>
  </si>
  <si>
    <t>M</t>
  </si>
  <si>
    <t>Applicable Matrices</t>
  </si>
  <si>
    <t>Testing Conditions</t>
  </si>
  <si>
    <t>NA - Model</t>
  </si>
  <si>
    <t>PFAS Mixture in Solution</t>
  </si>
  <si>
    <t>PFAS Mixture in Natural waters</t>
  </si>
  <si>
    <t>PFAS Single Chemical in Solution</t>
  </si>
  <si>
    <t>Xie et al., 2013</t>
  </si>
  <si>
    <t>Rayne and Forest, 2009</t>
  </si>
  <si>
    <t>Goss et al., 2006</t>
  </si>
  <si>
    <t>Kim et al., 2015</t>
  </si>
  <si>
    <t>Kutsuna and Hori, 2008</t>
  </si>
  <si>
    <t>Kwan, 2001</t>
  </si>
  <si>
    <t>Li et al., 2007</t>
  </si>
  <si>
    <t>Mussabek, Ahrens, Persson, and Berndtsson, 2019</t>
  </si>
  <si>
    <t>Anderson, Adamson, and Stroo, 2019</t>
  </si>
  <si>
    <r>
      <t xml:space="preserve">Anderson, R. Hunter, Dave T. Adamson, and Hans F. Stroo. 2019. “Partitioning of poly- and perfluoroalkyl substances from soil to groundwater within aqueous film-forming foam source zones.” </t>
    </r>
    <r>
      <rPr>
        <i/>
        <sz val="11"/>
        <rFont val="Calibri"/>
        <family val="2"/>
        <scheme val="minor"/>
      </rPr>
      <t>Journal of Contaminant Hydrology</t>
    </r>
    <r>
      <rPr>
        <sz val="11"/>
        <rFont val="Calibri"/>
        <family val="2"/>
        <scheme val="minor"/>
      </rPr>
      <t xml:space="preserve"> 220:59-65. doi: https://doi.org/10.1016/j.jconhyd.2018.11.011.</t>
    </r>
  </si>
  <si>
    <t>ATSDR. 2015. Draft Toxicological Profile for Perfluoroalkyls. http://www.atsdr.cdc.gov/toxprofiles/tp200.pdf.</t>
  </si>
  <si>
    <t>Primary variables: inorganic salt concentration and humic acid concentration. Cited by Millinovic et al. Koc not explcitly reported but was calculated based on reported foc and Kd values.</t>
  </si>
  <si>
    <r>
      <t xml:space="preserve">Chen, Xinwei, Lingyan Zhu, Xiaoyu Pan, Shuhong Fang, Yifeng Zhang, and Liping Yang. 2015. "Isomeric specific partitioning behaviors of perfluoroalkyl substances in water dissolved phase, suspended particulate matters and sediments in Liao River Basin and Taihu Lake, China." </t>
    </r>
    <r>
      <rPr>
        <i/>
        <sz val="11"/>
        <rFont val="Calibri"/>
        <family val="2"/>
        <scheme val="minor"/>
      </rPr>
      <t>Water Research</t>
    </r>
    <r>
      <rPr>
        <sz val="11"/>
        <rFont val="Calibri"/>
        <family val="2"/>
        <scheme val="minor"/>
      </rPr>
      <t xml:space="preserve"> 80: 235-244. doi: http://dx.doi.org/10.1016/j.watres.2015.04.032.</t>
    </r>
  </si>
  <si>
    <t>USEPA. 2020. “CompTox Chemicals Dashboard.” U. S. Environmental Protection Agency, Last Modified 10-27-2020. https://www.epa.gov/chemical-research/comptox-chemicals-dashboard.</t>
  </si>
  <si>
    <r>
      <t xml:space="preserve">Gomis, M. I., Z. Wang, M. Scheringer, and I. T. Cousins. 2015. "A Modeling Assessment of the Physicochemical Properties and Environmental Fate of Emerging and Novel Per- and Polyfluoroalkyl Substances." </t>
    </r>
    <r>
      <rPr>
        <i/>
        <sz val="11"/>
        <rFont val="Calibri"/>
        <family val="2"/>
        <scheme val="minor"/>
      </rPr>
      <t>Science of The Total Environment</t>
    </r>
    <r>
      <rPr>
        <sz val="11"/>
        <rFont val="Calibri"/>
        <family val="2"/>
        <scheme val="minor"/>
      </rPr>
      <t xml:space="preserve"> 505: 981-991. doi: https://doi.org/10.1016/j.scitotenv.2014.10.062.</t>
    </r>
  </si>
  <si>
    <t>Labadie and Chevreuil, 2011</t>
  </si>
  <si>
    <t>Rayne, Forest, and Friesen, 2009</t>
  </si>
  <si>
    <r>
      <t xml:space="preserve">Xiang, Lei, Tao Xiao, Peng-Fei Yu, Hai-Ming Zhao, Ce-Hui Mo, Yan-Wen Li, Hui Li, Quan-Ying Cai, Dong-Mei Zhou, and Ming-Hung Won. 2018. Mechanism and Implication of the Sorption of Perfluorooctanoic Acid by Varying Soil Size Fractions. </t>
    </r>
    <r>
      <rPr>
        <i/>
        <sz val="11"/>
        <rFont val="Calibri"/>
        <family val="2"/>
        <scheme val="minor"/>
      </rPr>
      <t>Agricultural and Food Chemistry</t>
    </r>
    <r>
      <rPr>
        <sz val="11"/>
        <rFont val="Calibri"/>
        <family val="2"/>
        <scheme val="minor"/>
      </rPr>
      <t xml:space="preserve"> 66: 11569-11579. doi: http://dx.doi.org/10.1021/acs.jafc.8b03492.</t>
    </r>
  </si>
  <si>
    <t>Shinoda, Kozo, Masakatsu Hato, and Takao Hayashi. 1972. "The Physicochemical Properties of Aqueous Solutions of Fluorinated Surfactants." The Journal of Physical Chemistry 76 (6): 909-914. doi: http://dx.doi.org/10.1021/j100650a021.</t>
  </si>
  <si>
    <t>Shoeib, Mahiba, Tom Harner, Michael Ikonomou, and Kurunthachalam Kannan. 2004. "Indoor and Outdoor Air Concentrations and Phase Partitioning of Perfluoroalkyl Sulfonamides and Polybrominated Diphenyl Ethers."  Environmental Science &amp; Technology 38 (5):1313-1320. doi: http://dx.doi.org/10.1021/es0305555..</t>
  </si>
  <si>
    <t>Steinle-Darling, Eva, and Martin Reinhard. 2008. "Nanofiltration for Trace Organic Contaminant Removal: Structure, Solution, and Membrane Fouling Effects on the Rejection of Perfluorochemicals."  Environmental Science &amp; Technology 42 (14): 5292-5297. doi: http://dx.doi.org/10.1021/es703207s.</t>
  </si>
  <si>
    <t>Stock, Naomi L., David A. Ellis, Lisa Deleebeeck, Derek C. G. Muir, and Scott A. Mabury. 2004. "Vapor Pressures of the Fluorinated Telomer Alcohols - Limitations of Estimation Methods." Environmental Science &amp; Technology 38 (6): 1693-1699. doi: http://dx.doi.org/10.1021/es034773+.</t>
  </si>
  <si>
    <t>Wang, Zhanyun, Matthew MacLeod, Ian Cousins, Martin Scheringer, and Konrad Hungerbuhler. 2011. "Using COSMOtherm to Predict Physicochemical Properties of Poly- and Perfluorinated Alkyl Substances (PFAS)." Environmental Chemistry 8 (4): 389-398. doi: http://dx.doi.org/10.1071/EN10143.</t>
  </si>
  <si>
    <t>Xiao, Feng. 2017. "Emerging Poly- and Perfluoroalkyl Substances in the Aquatic Environment: A Review of Current Literature." Water Research 124: 482-495. doi: http://dx.doi.org/10.1016/j.watres.2017.07.024.</t>
  </si>
  <si>
    <t>Xie, Zhiyong, Zhen Zhao, Axel Möller, Hendrik Wolschke, Lutz Ahrens, Renate Sturm, and Ralf Ebinghaus. 2013 “Neutral poly- and perfluoroalkyl substances in air and seawater of the North Sea.” Environ Sci Pollut Res Int 20 (11):7988-8000. doi: http://dx.doi.org/10.1007/s11356-013-1757-z.</t>
  </si>
  <si>
    <t>Yu, Qiang, Ruiqi Zhang, Shubo Deng, Jun Huang, and Gang Yu. 2009. "Sorption of Perfluorooctane Sulfonate and Perfluorooctanoate on Activated Carbons and Resin: Kinetic and Isotherm Study."  Water Research 43 (4): 1150-1158. doi: http://dx.doi.org/10.1016/j.watres.2008.12.001.</t>
  </si>
  <si>
    <t>Zhang et al., 2012</t>
  </si>
  <si>
    <t>Vierke, Lena, Urs Berger, and Ian T. Cousins. 2013. "Estimation of the Acid Dissociation Constant of Perfluoroalkyl Carboxylic Acids through an Experimental Investigation of their Water-to-Air Transport."  Environmental Science &amp; Technology 47 (19): 11032-11039.doi: http://dx.doi.org/10.1021/es402691z.</t>
  </si>
  <si>
    <r>
      <t xml:space="preserve">Munoz, Gabriel, Jean-Luc Giraudel, Fabrizio Botta, François Lestremau, Marie-Hélène Dévier, Hélène Budzinski, and Pierre Labadie. 2015. "Spatial distribution and partitioning behavior of selected poly- and perfluoroalkyl substances in freshwater ecosystems: A French nationwide survey." </t>
    </r>
    <r>
      <rPr>
        <i/>
        <sz val="11"/>
        <rFont val="Calibri"/>
        <family val="2"/>
        <scheme val="minor"/>
      </rPr>
      <t>Science of the Total Environment</t>
    </r>
    <r>
      <rPr>
        <sz val="11"/>
        <rFont val="Calibri"/>
        <family val="2"/>
        <scheme val="minor"/>
      </rPr>
      <t xml:space="preserve"> 517: 48-56. doi: http://dx.doi.org/10.1016/j.scitotenv.2015.02.043.</t>
    </r>
  </si>
  <si>
    <r>
      <t xml:space="preserve">Munoz, Gabriel, Hélène Budzinski, and Pierre Labadie. 2017. "Influence of Environmental Factors on the Fate of Legacy and Emerging Per- and Polyfluoroalkyl Substances along the Salinity/Turbidity Gradient of a Macrotidal Estuary." </t>
    </r>
    <r>
      <rPr>
        <i/>
        <sz val="11"/>
        <rFont val="Calibri"/>
        <family val="2"/>
        <scheme val="minor"/>
      </rPr>
      <t>Environmental Science &amp; Technology</t>
    </r>
    <r>
      <rPr>
        <sz val="11"/>
        <rFont val="Calibri"/>
        <family val="2"/>
        <scheme val="minor"/>
      </rPr>
      <t xml:space="preserve"> 51: 12347-12357. doi: http://dx.doi.org/10.1021/acs.est.7b03626.</t>
    </r>
  </si>
  <si>
    <r>
      <t xml:space="preserve">Mussabek, Dauren, Lutz Ahrens, Kenneth M. Persson, and Ronny Berndtsson. 2019. "Temporal trends and sediment-water partitioning of per- and polyfluoroalkyl substances (PFAS) in lake sediment." </t>
    </r>
    <r>
      <rPr>
        <i/>
        <sz val="11"/>
        <rFont val="Calibri"/>
        <family val="2"/>
        <scheme val="minor"/>
      </rPr>
      <t>Chemosphere</t>
    </r>
    <r>
      <rPr>
        <sz val="11"/>
        <rFont val="Calibri"/>
        <family val="2"/>
        <scheme val="minor"/>
      </rPr>
      <t xml:space="preserve"> 227: 624-629. doi: http://dx.doi.org/10.1016/j.chemosphere.2019.04.074.</t>
    </r>
  </si>
  <si>
    <r>
      <t xml:space="preserve">Nguyen, Viet Tung, Karina Yew-Hoong Gin, Martin Reinhard
and Changhui Liu. 2012. "Occurrence, fate, and fluxes of perfluorochemicals (PFCs) in an urban catchment: Marina Reservior, Singapore." </t>
    </r>
    <r>
      <rPr>
        <i/>
        <sz val="11"/>
        <rFont val="Calibri"/>
        <family val="2"/>
        <scheme val="minor"/>
      </rPr>
      <t>Water Science &amp; Technology</t>
    </r>
    <r>
      <rPr>
        <sz val="11"/>
        <rFont val="Calibri"/>
        <family val="2"/>
        <scheme val="minor"/>
      </rPr>
      <t xml:space="preserve"> 66: 2439-2446. doi: http://dx.doi.org/10.2166/wst.2012.475.</t>
    </r>
  </si>
  <si>
    <r>
      <t xml:space="preserve">Nguyen, Tung V., Martin Reinhard, Huiting Chen, and Karina Y.-H. Gin. 2016. "Fate and transport of perfluoro- and polyfluoroalkyl substances including perfluorooctane sulfonamides in a managed urban water body." </t>
    </r>
    <r>
      <rPr>
        <i/>
        <sz val="11"/>
        <rFont val="Calibri"/>
        <family val="2"/>
        <scheme val="minor"/>
      </rPr>
      <t>Environ Sci Pollut Res</t>
    </r>
    <r>
      <rPr>
        <sz val="11"/>
        <rFont val="Calibri"/>
        <family val="2"/>
        <scheme val="minor"/>
      </rPr>
      <t>: 23: 10382–10392. doi: http://dx.doi.org/10.1007/s11356-016-6788-9.</t>
    </r>
  </si>
  <si>
    <r>
      <t xml:space="preserve">Pereira, Hugo Campos, Malin Ullberg, Dan Berggren Kleja,
Jon Petter Gustafsson, and Lutz Ahrens. 2018. "Sorption of perfluoroalkyl substances (PFASs) to an organic soil horizon - Effect of cation composition and pH." </t>
    </r>
    <r>
      <rPr>
        <i/>
        <sz val="11"/>
        <rFont val="Calibri"/>
        <family val="2"/>
        <scheme val="minor"/>
      </rPr>
      <t>Chemosphere</t>
    </r>
    <r>
      <rPr>
        <sz val="11"/>
        <rFont val="Calibri"/>
        <family val="2"/>
        <scheme val="minor"/>
      </rPr>
      <t xml:space="preserve"> 207: 183-191. doi: http://dx.doi.org/10.1016/j.chemosphere.2018.05.012.</t>
    </r>
  </si>
  <si>
    <t>PubChem web page. National Center for Biotechnology Information. National Library of Medicine, National Institutes of Health, Department of Health and Human Services, Bethesda, MD. https://pubchem.ncbi.nlm.nih.gov/.</t>
  </si>
  <si>
    <r>
      <t>Rayne, Sierra, and Kaya Forest. 2009. "Perfluoroalkyl sulfonic and carboxylic acids: a critical review of physicochemical properties, levels and patterns in waters and wastewaters, and treatment methods." </t>
    </r>
    <r>
      <rPr>
        <i/>
        <sz val="11"/>
        <color rgb="FF222222"/>
        <rFont val="Calibri"/>
        <family val="2"/>
        <scheme val="minor"/>
      </rPr>
      <t>Journal of Environmental Science and Health Part A</t>
    </r>
    <r>
      <rPr>
        <sz val="11"/>
        <color rgb="FF222222"/>
        <rFont val="Calibri"/>
        <family val="2"/>
        <scheme val="minor"/>
      </rPr>
      <t> 44(12): 1145-1199. doi: http://dx.doi.org/10.1080/10934520903139811.</t>
    </r>
  </si>
  <si>
    <r>
      <t>Rayne, Sierra, Kaya Forest, and Ken J. Friesen. 2009. "Estimated congener specific gas-phase atmospheric behavior and fractionation of perfluoroalkyl compounds: Rates of reaction with atmospheric oxidants, air-water partitioning, and wet/dry deposition lifetimes." </t>
    </r>
    <r>
      <rPr>
        <i/>
        <sz val="11"/>
        <color rgb="FF222222"/>
        <rFont val="Calibri"/>
        <family val="2"/>
        <scheme val="minor"/>
      </rPr>
      <t>Journal of Environmental Science and Health Part A</t>
    </r>
    <r>
      <rPr>
        <sz val="11"/>
        <color rgb="FF222222"/>
        <rFont val="Calibri"/>
        <family val="2"/>
        <scheme val="minor"/>
      </rPr>
      <t> 44(10): 936-954. 10. doi: http://dx.doi.org/10.1080/10934520902996815.</t>
    </r>
  </si>
  <si>
    <r>
      <t xml:space="preserve">Zhao, Lixia, Lingyan Zhu, Liping Yang, Zhengtao Liu, and Yahui Zhang. 2012. "Distribution and desorption of perfluorinated compounds in fractionated sediments." </t>
    </r>
    <r>
      <rPr>
        <i/>
        <sz val="11"/>
        <rFont val="Calibri"/>
        <family val="2"/>
        <scheme val="minor"/>
      </rPr>
      <t>Chemosphere</t>
    </r>
    <r>
      <rPr>
        <sz val="11"/>
        <rFont val="Calibri"/>
        <family val="2"/>
        <scheme val="minor"/>
      </rPr>
      <t xml:space="preserve"> 88: 1390-1397. doi: http://dx.doi.org/10.1016/j.chemosphere.2012.05.062.</t>
    </r>
  </si>
  <si>
    <r>
      <t xml:space="preserve">Munoz, Gabriel, Hélène Budzinski, Marc Babut, Jérémy Lobry, Jonathan Selleslagh, Nathalie Tapiea, and Pierre Labadie. 2019. "Temporal variations of perfluoroalkyl substances partitioning between surface water, suspended sediment, and biota in a macrotidal estuary." </t>
    </r>
    <r>
      <rPr>
        <i/>
        <sz val="11"/>
        <rFont val="Calibri"/>
        <family val="2"/>
        <scheme val="minor"/>
      </rPr>
      <t>Chemosphere</t>
    </r>
    <r>
      <rPr>
        <sz val="11"/>
        <rFont val="Calibri"/>
        <family val="2"/>
        <scheme val="minor"/>
      </rPr>
      <t xml:space="preserve"> 233: 319-326. doi: doi: http://dx.doi.org/10.1016/j.chemosphere.2019.05.281.</t>
    </r>
  </si>
  <si>
    <r>
      <t xml:space="preserve">Moroi, Yoshikiyo, Hiroaki Yano, Osamu Shibata, and Tadashi Yonemitsu. 2001. "Determination of Acidity Constants of Perfluoroalkanoic Acids." </t>
    </r>
    <r>
      <rPr>
        <i/>
        <sz val="11"/>
        <rFont val="Calibri"/>
        <family val="2"/>
        <scheme val="minor"/>
      </rPr>
      <t>Bulletin of the Chemical Society of Japan</t>
    </r>
    <r>
      <rPr>
        <sz val="11"/>
        <rFont val="Calibri"/>
        <family val="2"/>
        <scheme val="minor"/>
      </rPr>
      <t xml:space="preserve"> 74 (4): 667-672. doi: http://dx.doi.org/10.1246/bcsj.74.667.</t>
    </r>
  </si>
  <si>
    <r>
      <t xml:space="preserve">Liu, J., and L. S. Lee. 2007. "Effect of Fluorotelomer Alcohol Chain Length on Aqueous Solubility and Sorption by Soils."  </t>
    </r>
    <r>
      <rPr>
        <i/>
        <sz val="11"/>
        <rFont val="Calibri"/>
        <family val="2"/>
        <scheme val="minor"/>
      </rPr>
      <t>Environmental Science &amp; Technology</t>
    </r>
    <r>
      <rPr>
        <sz val="11"/>
        <rFont val="Calibri"/>
        <family val="2"/>
        <scheme val="minor"/>
      </rPr>
      <t xml:space="preserve"> 41 (15): 5357-5362. doi: http://dx.doi.org/10.1021/es070228n.</t>
    </r>
  </si>
  <si>
    <r>
      <t xml:space="preserve">Liu, Jinxia, and Linda S. Lee. 2005. "Solubility and Sorption by Soils of 8:2 Fluorotelomer Alcohol in Water and Cosolvent Systems."  </t>
    </r>
    <r>
      <rPr>
        <i/>
        <sz val="11"/>
        <rFont val="Calibri"/>
        <family val="2"/>
        <scheme val="minor"/>
      </rPr>
      <t>Environmental Science &amp; Technology</t>
    </r>
    <r>
      <rPr>
        <sz val="11"/>
        <rFont val="Calibri"/>
        <family val="2"/>
        <scheme val="minor"/>
      </rPr>
      <t xml:space="preserve"> 39 (19): 7535-7540. doi: http://dx.doi.org/10.1021/es051125c.</t>
    </r>
  </si>
  <si>
    <r>
      <t xml:space="preserve">Milinovic, J., S. Lacorte, M. Vidal, and A. Rigol. 2015. “Sorption behaviour of perfluoroalkyl substances in soils.” </t>
    </r>
    <r>
      <rPr>
        <i/>
        <sz val="11"/>
        <rFont val="Calibri"/>
        <family val="2"/>
        <scheme val="minor"/>
      </rPr>
      <t>Science of The Total Environment</t>
    </r>
    <r>
      <rPr>
        <sz val="11"/>
        <rFont val="Calibri"/>
        <family val="2"/>
        <scheme val="minor"/>
      </rPr>
      <t xml:space="preserve"> 511:63-71. doi: doi: http://dx.doi.org/10.1016/j.scitotenv.2014.12.017.</t>
    </r>
  </si>
  <si>
    <r>
      <t xml:space="preserve">Lei, Ying Duan, Frank Wania, Dan Mathers, and Scott A. Mabury. 2004. "Determination of Vapor Pressures, Octanol-Air, and Water-Air Partition Coefficients for Polyfluorinated Sulfonamide, Sulfonamidoethanols, and Telomer Alcohols." </t>
    </r>
    <r>
      <rPr>
        <i/>
        <sz val="11"/>
        <rFont val="Calibri"/>
        <family val="2"/>
        <scheme val="minor"/>
      </rPr>
      <t>Journal of Chemical &amp; Engineering Data</t>
    </r>
    <r>
      <rPr>
        <sz val="11"/>
        <rFont val="Calibri"/>
        <family val="2"/>
        <scheme val="minor"/>
      </rPr>
      <t xml:space="preserve"> 49 (4): 1013-1022. doi: doi: http://dx.doi.org/10.1021/je049949h.</t>
    </r>
  </si>
  <si>
    <r>
      <t xml:space="preserve">Labadie, Pierre, and Marc Chevreuil. 2011. "Partitioning behaviour of perfluorinated alkyl contaminants between water, sediment and fish in the Orge River (nearby Paris, France)." </t>
    </r>
    <r>
      <rPr>
        <i/>
        <sz val="11"/>
        <rFont val="Calibri"/>
        <family val="2"/>
        <scheme val="minor"/>
      </rPr>
      <t>Environmental Pollution</t>
    </r>
    <r>
      <rPr>
        <sz val="11"/>
        <rFont val="Calibri"/>
        <family val="2"/>
        <scheme val="minor"/>
      </rPr>
      <t xml:space="preserve"> 159: 391-397. doi: doi: http://dx.doi.org/10.1016/j.envpol.2010.10.039.</t>
    </r>
  </si>
  <si>
    <r>
      <t xml:space="preserve">Krusic, Paul J., Alexander A. Marchione, Fredric Davidson, Mary A. Kaiser, Chien-Ping C. Kao, Raymond E. Richardson, Miguel Botelho, Robert L. Waterland, and Robert C. Buck. 2005. "Vapor Pressure and Intramolecular Hydrogen Bonding in Fluorotelomer Alcohols."  </t>
    </r>
    <r>
      <rPr>
        <i/>
        <sz val="11"/>
        <rFont val="Calibri"/>
        <family val="2"/>
        <scheme val="minor"/>
      </rPr>
      <t>The Journal of Physical Chemistry A</t>
    </r>
    <r>
      <rPr>
        <sz val="11"/>
        <rFont val="Calibri"/>
        <family val="2"/>
        <scheme val="minor"/>
      </rPr>
      <t xml:space="preserve"> 109 (28): 6232-6241.doi: doi: http://dx.doi.org/10.1021/jp0502961.</t>
    </r>
  </si>
  <si>
    <r>
      <t>Kutsuna, Shuzo, and Hisao Hori. 2008. "Experimental determination of Henry's law constant of perfluorooctanoic acid (PFOA) at 298 K by means of an inert-gas stripping method with a helical plate." </t>
    </r>
    <r>
      <rPr>
        <i/>
        <sz val="11"/>
        <color rgb="FF222222"/>
        <rFont val="Calibri"/>
        <family val="2"/>
        <scheme val="minor"/>
      </rPr>
      <t>Atmospheric Environment</t>
    </r>
    <r>
      <rPr>
        <sz val="11"/>
        <color rgb="FF222222"/>
        <rFont val="Calibri"/>
        <family val="2"/>
        <scheme val="minor"/>
      </rPr>
      <t> 42(39): 8883-8892. doi: doi: http://dx.doi.org/10.1016/j.atmosenv.2008.09.008.</t>
    </r>
  </si>
  <si>
    <r>
      <t xml:space="preserve">Kwadijk,  C.J.A.F., P. Korytár, and A.A. Koelmans. 2010. "Distribution of Perfluorinated Compounds in Aquatic Systems in The Netherlands." </t>
    </r>
    <r>
      <rPr>
        <i/>
        <sz val="11"/>
        <rFont val="Calibri"/>
        <family val="2"/>
        <scheme val="minor"/>
      </rPr>
      <t>Environmental Science &amp; Technology</t>
    </r>
    <r>
      <rPr>
        <sz val="11"/>
        <rFont val="Calibri"/>
        <family val="2"/>
        <scheme val="minor"/>
      </rPr>
      <t xml:space="preserve"> 44: 3746-3751. doi: doi: http://dx.doi.org/10.1021/es100485e.</t>
    </r>
  </si>
  <si>
    <r>
      <t>Li, Hongxia, David Ellis, and Don Mackay. "Measurement of low air− water partition coefficients of organic acids by evaporation from a water surface." </t>
    </r>
    <r>
      <rPr>
        <i/>
        <sz val="11"/>
        <color rgb="FF222222"/>
        <rFont val="Calibri"/>
        <family val="2"/>
        <scheme val="minor"/>
      </rPr>
      <t>Journal of Chemical &amp; Engineering Data</t>
    </r>
    <r>
      <rPr>
        <sz val="11"/>
        <color rgb="FF222222"/>
        <rFont val="Calibri"/>
        <family val="2"/>
        <scheme val="minor"/>
      </rPr>
      <t> 52, no. 5 (2007): 1580-1584. doi: doi: http://dx.doi.org/10.1021/je600556d.</t>
    </r>
  </si>
  <si>
    <r>
      <t xml:space="preserve">Kunieda, Hironobu and Kozo Shinoda. 1976. "Krafft Points, Critical Micelle Concentrations, Surface Tension, and Solubilizing Power of Aqueous Solutions of Fluorinated Surfactants." </t>
    </r>
    <r>
      <rPr>
        <i/>
        <sz val="11"/>
        <rFont val="Calibri"/>
        <family val="2"/>
        <scheme val="minor"/>
      </rPr>
      <t>The Journal of Physical Chemistry</t>
    </r>
    <r>
      <rPr>
        <sz val="11"/>
        <rFont val="Calibri"/>
        <family val="2"/>
        <scheme val="minor"/>
      </rPr>
      <t xml:space="preserve"> 80 (22): 2468-2470. doi: http://dx.doi.org/10.1021/j100563a007.</t>
    </r>
  </si>
  <si>
    <r>
      <t xml:space="preserve">Kauck, E.A. and A.R. Diesslin. 1951. "Some Properties of Perfluorocarboxylic Acids." </t>
    </r>
    <r>
      <rPr>
        <i/>
        <sz val="11"/>
        <rFont val="Calibri"/>
        <family val="2"/>
        <scheme val="minor"/>
      </rPr>
      <t>Industrial &amp; Engineering Chemistry</t>
    </r>
    <r>
      <rPr>
        <sz val="11"/>
        <rFont val="Calibri"/>
        <family val="2"/>
        <scheme val="minor"/>
      </rPr>
      <t xml:space="preserve"> 43(10): 2332-2334. doi: http://dx.doi.org/10.1021/ie50502a044.</t>
    </r>
  </si>
  <si>
    <r>
      <t>Kaiser, Mary A., Daryl P. Cobranchi, Chien-Ping Chai Kao, Paul J. Krusic,
Alexander A. Marchione, and Robert C. Buck. 2004. "Physicochemical Properties of 8-2 Fluorinated Telomer B Alcohol."</t>
    </r>
    <r>
      <rPr>
        <i/>
        <sz val="11"/>
        <rFont val="Calibri"/>
        <family val="2"/>
        <scheme val="minor"/>
      </rPr>
      <t xml:space="preserve"> Journal of Chemical &amp; Engineering Data</t>
    </r>
    <r>
      <rPr>
        <sz val="11"/>
        <rFont val="Calibri"/>
        <family val="2"/>
        <scheme val="minor"/>
      </rPr>
      <t xml:space="preserve"> 49 (4): 912-916. doi: http://dx.doi.org/10.1021/je034222z.</t>
    </r>
  </si>
  <si>
    <r>
      <t>Kim, Minhee, Loretta Y. Li, John R. Grace, and Chaoyang Yue. "Selecting reliable physicochemical properties of perfluoroalkyl and polyfluoroalkyl substances (PFASs) based on molecular descriptors." </t>
    </r>
    <r>
      <rPr>
        <i/>
        <sz val="11"/>
        <color rgb="FF222222"/>
        <rFont val="Calibri"/>
        <family val="2"/>
        <scheme val="minor"/>
      </rPr>
      <t>Environmental pollution</t>
    </r>
    <r>
      <rPr>
        <sz val="11"/>
        <color rgb="FF222222"/>
        <rFont val="Calibri"/>
        <family val="2"/>
        <scheme val="minor"/>
      </rPr>
      <t> 196 (2015): 462-472. doi: http://dx.doi.org/10.1016/j.envpol.2014.11.008</t>
    </r>
  </si>
  <si>
    <r>
      <t xml:space="preserve">Kaiser, M. A., C. A. Barton, M. Botelho, R. C. Buck, L. W. Buxton, J. Gannon, C.-P. C. Kao, B. S. Larsen, M. H. Russell, N. Wang, R. L. Waterland. 2006. "Understanding the Transport of Anthropogenic Fluorinated Compounds in the Environment." </t>
    </r>
    <r>
      <rPr>
        <i/>
        <sz val="11"/>
        <rFont val="Calibri"/>
        <family val="2"/>
        <scheme val="minor"/>
      </rPr>
      <t xml:space="preserve">Organohalogen Compounds </t>
    </r>
    <r>
      <rPr>
        <sz val="11"/>
        <rFont val="Calibri"/>
        <family val="2"/>
        <scheme val="minor"/>
      </rPr>
      <t xml:space="preserve">68: 675-678. </t>
    </r>
  </si>
  <si>
    <r>
      <t xml:space="preserve">Johnson, Ramona L., Amy J. Anschutz, Jean M. Smolen, Matt F. Simcik, and R. Lee Penn. 2007. "The Adsorption of Perfluorooctane Sulfonate onto Sand, Clay, and Iron Oxide Surfaces." </t>
    </r>
    <r>
      <rPr>
        <i/>
        <sz val="11"/>
        <rFont val="Calibri"/>
        <family val="2"/>
        <scheme val="minor"/>
      </rPr>
      <t>Journal of Chemical Engineering Data</t>
    </r>
    <r>
      <rPr>
        <sz val="11"/>
        <rFont val="Calibri"/>
        <family val="2"/>
        <scheme val="minor"/>
      </rPr>
      <t xml:space="preserve"> 52: 1165-1170. doi: http://dx.doi.org/10.1021/je060285g</t>
    </r>
  </si>
  <si>
    <r>
      <t xml:space="preserve">Inoue, Y., N. Hashizume, N. Yakata, H. Murakami, Y. Suzuki, E. Kikushima, and M. Otsuka. 2012. "Unique Physicochemical Properties of Perfluorinated Compounds and Their Bioconcentration in Common Carp </t>
    </r>
    <r>
      <rPr>
        <i/>
        <sz val="11"/>
        <rFont val="Calibri"/>
        <family val="2"/>
        <scheme val="minor"/>
      </rPr>
      <t>Cyprinus carpio</t>
    </r>
    <r>
      <rPr>
        <sz val="11"/>
        <rFont val="Calibri"/>
        <family val="2"/>
        <scheme val="minor"/>
      </rPr>
      <t xml:space="preserve"> L." </t>
    </r>
    <r>
      <rPr>
        <i/>
        <sz val="11"/>
        <rFont val="Calibri"/>
        <family val="2"/>
        <scheme val="minor"/>
      </rPr>
      <t>Archives of Environmental Contamination &amp; Toxicology</t>
    </r>
    <r>
      <rPr>
        <sz val="11"/>
        <rFont val="Calibri"/>
        <family val="2"/>
        <scheme val="minor"/>
      </rPr>
      <t xml:space="preserve"> 62 (4): 672-680. doi: http://dx.doi.org/10.1007/s00244-011-9730-7.</t>
    </r>
  </si>
  <si>
    <t>Hopkins, Zachary R., Mei Sun, Jamie C. DeWitt, Detlef R. Knappe. 2018. "Recently Detected Drinking Water Contaminants: GenX and Other Per- and Polyfluoroalkyl Ether Acids." Journal - American Water Works Association 110 (7): 13-28. doi: http://dx.doi.org/10.1002/awwa.1073.</t>
  </si>
  <si>
    <t>Higgins, C. P., and R. G. Luthy. 2006. “Sorption of Perfluorinated Surfactants on Sediments.” Environmental Science &amp; Technology 40 (23):7251-7256. doi: http://dx.doi.org/10.1021/es061000n.</t>
  </si>
  <si>
    <r>
      <t xml:space="preserve">Hekster, Floris, Remi Laane, and Pim De Voogt. 2003. "Environmental and Toxicity Effects of Perfluoroalkylated Substances." </t>
    </r>
    <r>
      <rPr>
        <i/>
        <sz val="11"/>
        <rFont val="Calibri"/>
        <family val="2"/>
        <scheme val="minor"/>
      </rPr>
      <t>Reviews of Environmental Contamination &amp; Toxicology</t>
    </r>
    <r>
      <rPr>
        <sz val="11"/>
        <rFont val="Calibri"/>
        <family val="2"/>
        <scheme val="minor"/>
      </rPr>
      <t xml:space="preserve"> 179: 99-121. https://link.springer.com/chapter/10.1007/0-387-21731-2_4</t>
    </r>
  </si>
  <si>
    <t>Guelfo, J. L., and C. P. Higgins. 2013. “Subsurface Transport Potential of Perfluoroalkyl Acids at Aqueous Film-Forming Foam (AFFF)-Impacted Sites.” Environmental Science &amp; Technology 47 (9):4164-4171. doi: http://dx.doi.org/10.1021/es3048043.</t>
  </si>
  <si>
    <r>
      <t xml:space="preserve">Goss, Kai-Uwe. 2008. "The pKa Values of PFOA and Other Highly Fluorinated Carboxylic Acids."  </t>
    </r>
    <r>
      <rPr>
        <i/>
        <sz val="11"/>
        <rFont val="Calibri"/>
        <family val="2"/>
        <scheme val="minor"/>
      </rPr>
      <t>Environmental Science &amp; Technology</t>
    </r>
    <r>
      <rPr>
        <sz val="11"/>
        <rFont val="Calibri"/>
        <family val="2"/>
        <scheme val="minor"/>
      </rPr>
      <t xml:space="preserve"> 42 (2): 456-458. doi: http://dx.doi.org/10.1021/es702192c.</t>
    </r>
  </si>
  <si>
    <r>
      <t>Goss, Kai-Uwe, Guido Bronner, Tom Harner, Monika Hertel, and Torsten C. Schmidt. "The partition behavior of fluorotelomer alcohols and olefins." </t>
    </r>
    <r>
      <rPr>
        <i/>
        <sz val="11"/>
        <color rgb="FF222222"/>
        <rFont val="Calibri"/>
        <family val="2"/>
        <scheme val="minor"/>
      </rPr>
      <t>Environmental Science &amp; Technology</t>
    </r>
    <r>
      <rPr>
        <sz val="11"/>
        <color rgb="FF222222"/>
        <rFont val="Calibri"/>
        <family val="2"/>
        <scheme val="minor"/>
      </rPr>
      <t> 40, no. 11 (2006): 3572-3577. doi: http://dx.doi.org/10.1021/es060004p</t>
    </r>
  </si>
  <si>
    <r>
      <t xml:space="preserve">Enevoldsen, Rasmus, and Rene K. Juhler, 2010. "Perfluorinated compounds (PFCs) in groundwater and aqueous soil extracts: using inline SPE-LC-MS/MS for screening and sorption characterisation of perfluorooctane sulphonate and related compounds." </t>
    </r>
    <r>
      <rPr>
        <i/>
        <sz val="11"/>
        <rFont val="Calibri"/>
        <family val="2"/>
        <scheme val="minor"/>
      </rPr>
      <t>Analytical and Bioanalytical Chemistry</t>
    </r>
    <r>
      <rPr>
        <sz val="11"/>
        <rFont val="Calibri"/>
        <family val="2"/>
        <scheme val="minor"/>
      </rPr>
      <t xml:space="preserve"> 398: 1161-1172. doi: http://dx.doi.org/10.1007/s00216-010-4066-0.</t>
    </r>
  </si>
  <si>
    <r>
      <t xml:space="preserve">Ellis, D. A., J. W. Martin, S. A. Mabury, M. D. Hurley, M. P. Sulbaek Andersen, and T. J. Wallington. 2003. "Atmospheric Lifetime of Fluorotelomer Alcohols." </t>
    </r>
    <r>
      <rPr>
        <i/>
        <sz val="11"/>
        <rFont val="Calibri"/>
        <family val="2"/>
        <scheme val="minor"/>
      </rPr>
      <t>Environmental Science &amp; Technology</t>
    </r>
    <r>
      <rPr>
        <sz val="11"/>
        <rFont val="Calibri"/>
        <family val="2"/>
        <scheme val="minor"/>
      </rPr>
      <t xml:space="preserve"> 37 (17): 3816-3820. doi: http://dx.doi.org/10.1021/es034136j.</t>
    </r>
  </si>
  <si>
    <r>
      <t xml:space="preserve">D’Agostino, Lisa A., and Scott A. Mabury. 2017. "Certain Perfluoroalkyl and Polyfluoroalkyl Substances Associated with Aqueous Film Forming Foam Are Widespread in Canadian Surface Waters." </t>
    </r>
    <r>
      <rPr>
        <i/>
        <sz val="11"/>
        <rFont val="Calibri"/>
        <family val="2"/>
        <scheme val="minor"/>
      </rPr>
      <t>Environmental Science and Technology</t>
    </r>
    <r>
      <rPr>
        <sz val="11"/>
        <rFont val="Calibri"/>
        <family val="2"/>
        <scheme val="minor"/>
      </rPr>
      <t xml:space="preserve"> 51: 13603-13613. doi: http://dx.doi.org/10.1021/acs.est.7b03994.</t>
    </r>
  </si>
  <si>
    <r>
      <t xml:space="preserve">Cheng, Jie, Elefteria Psillakis, M. R. Hoffmann, and A. J. Colussi. 2009. "Acid Dissociation versus Molecular Association of Perfluoroalkyl Oxoacids: Environmental Implication." </t>
    </r>
    <r>
      <rPr>
        <i/>
        <sz val="11"/>
        <rFont val="Calibri"/>
        <family val="2"/>
        <scheme val="minor"/>
      </rPr>
      <t>The Journal of Physical Chemistry A Letters</t>
    </r>
    <r>
      <rPr>
        <sz val="11"/>
        <rFont val="Calibri"/>
        <family val="2"/>
        <scheme val="minor"/>
      </rPr>
      <t xml:space="preserve"> 113 (29): 8152-8156. doi: https://doi.org/10.1021/jp9051352.</t>
    </r>
  </si>
  <si>
    <r>
      <t xml:space="preserve">Chen, Hong, Shuo Chen, Xie Quan, Yazhi Zhao, and Huimin Zhao. 2009. "Sorption of perfluorooctane sulfonate (PFOS) on oil and oil-derived black carbon: Influence of solution pH and [Ca2+]". </t>
    </r>
    <r>
      <rPr>
        <i/>
        <sz val="11"/>
        <rFont val="Calibri"/>
        <family val="2"/>
        <scheme val="minor"/>
      </rPr>
      <t>Chemosphere</t>
    </r>
    <r>
      <rPr>
        <sz val="11"/>
        <rFont val="Calibri"/>
        <family val="2"/>
        <scheme val="minor"/>
      </rPr>
      <t xml:space="preserve"> 77: 1406-1411. doi:10.1016/j.chemosphere.2009.09.008.</t>
    </r>
  </si>
  <si>
    <r>
      <t xml:space="preserve">Chen, Ying-Chin, Shang-Lien Loa, Nien-Hsun Lia, Yu-Chi Leea, and Jeff Kuo. 2013. "Occurrence, fate, and fluxes of perfluorochemicals (PFCs) in an urban catchment: Marina Reservior, Singapore." </t>
    </r>
    <r>
      <rPr>
        <i/>
        <sz val="11"/>
        <rFont val="Calibri"/>
        <family val="2"/>
        <scheme val="minor"/>
      </rPr>
      <t>Desalination and Water Treatment</t>
    </r>
    <r>
      <rPr>
        <sz val="11"/>
        <rFont val="Calibri"/>
        <family val="2"/>
        <scheme val="minor"/>
      </rPr>
      <t xml:space="preserve"> 51: 7469-7475. doi: 10.1080/19443994.2013.792145.</t>
    </r>
  </si>
  <si>
    <r>
      <t xml:space="preserve">Burns, Darcy C., David A. Ellis, Hongxia Li, Colin J. McMurdo, and Eva Webster. 2008. "Experimental pKa Determination for Perfluorooctanoic Acid (PFOA) and the Potential Impact of pKa Concentration Dependence on Laboratory-Measured Partitioning Phenomena and Environmental Modeling."  </t>
    </r>
    <r>
      <rPr>
        <i/>
        <sz val="11"/>
        <rFont val="Calibri"/>
        <family val="2"/>
        <scheme val="minor"/>
      </rPr>
      <t>Environmental Science &amp; Technology</t>
    </r>
    <r>
      <rPr>
        <sz val="11"/>
        <rFont val="Calibri"/>
        <family val="2"/>
        <scheme val="minor"/>
      </rPr>
      <t xml:space="preserve"> 42 (24): 9283-9288. doi: http://dx.doi.org/10.1021/es802047v.</t>
    </r>
  </si>
  <si>
    <t>Brace, Neal O. 1962. "Long Chain Alkanoic and Alkenoic Acids with Perfluoroalkyl Terminal Segments." The Journal of Organic Chemistry 27 (12): 4491-4498. doi: https://doi.org/10.1021/jo01059a090.</t>
  </si>
  <si>
    <r>
      <t xml:space="preserve">Bhhatarai, Barun, and Paola Gramatica. 2011. "Prediction of Aqueous Solubility, Vapor Pressure and Critical Micelle Concentration for Aquatic Partitioning of Perfluorinated Chemicals." </t>
    </r>
    <r>
      <rPr>
        <i/>
        <sz val="11"/>
        <rFont val="Calibri"/>
        <family val="2"/>
        <scheme val="minor"/>
      </rPr>
      <t xml:space="preserve">Environmental Science &amp; Technology </t>
    </r>
    <r>
      <rPr>
        <sz val="11"/>
        <rFont val="Calibri"/>
        <family val="2"/>
        <scheme val="minor"/>
      </rPr>
      <t>45 (19): 8120-8128. doi: https://doi.org/10.1021/es101181g.</t>
    </r>
  </si>
  <si>
    <r>
      <t xml:space="preserve">Baggioli, Alberto, Maurizio Sansotera, and Walter Navarrini. 2018. "Thermodynamics of Aqueous Perfluorooctanoic acid (PFOA) and 4,8-dioxa-3H-perfluorononanoic acid (DONA) from DFT Calculations: Insights into Degradation Initiation." </t>
    </r>
    <r>
      <rPr>
        <i/>
        <sz val="11"/>
        <rFont val="Calibri"/>
        <family val="2"/>
        <scheme val="minor"/>
      </rPr>
      <t>Chemosphere</t>
    </r>
    <r>
      <rPr>
        <sz val="11"/>
        <rFont val="Calibri"/>
        <family val="2"/>
        <scheme val="minor"/>
      </rPr>
      <t xml:space="preserve"> 193: 1063-1070. doi: https://doi.org/10.1016/j.chemosphere.2017.11.115.</t>
    </r>
  </si>
  <si>
    <r>
      <t xml:space="preserve">Ahrens, Lutz, Leo W.Y. Yeung, Sachi Taniyasu, Paul K.S. Lam, and Nobuyoshi Yamashita. 2011. "Partitioning of Perfluorooctanoate (PFOA), Perfluorooctane Sulfonate (PFOS) and Perfluorooctane Sulfonamide (PFOSA) Between Water and Sediment." </t>
    </r>
    <r>
      <rPr>
        <i/>
        <sz val="11"/>
        <rFont val="Calibri"/>
        <family val="2"/>
        <scheme val="minor"/>
      </rPr>
      <t>Chemosphere</t>
    </r>
    <r>
      <rPr>
        <sz val="11"/>
        <rFont val="Calibri"/>
        <family val="2"/>
        <scheme val="minor"/>
      </rPr>
      <t xml:space="preserve"> 85: 731-737. doi: https://doi.org/10.1016/j.chemosphere.2011.06.046</t>
    </r>
  </si>
  <si>
    <r>
      <t xml:space="preserve">Ahrens, Lutz, Sachi Taniyasu, Leo W.Y. Yeung, Nobuyoshi Yamashita, Paul K.S. Lam, and Ralf Ebinghaus. 2010. "Distribution of Polyfluoroalkyl Compounds in Water, Suspended Particulate Matter and Sediment from Tokyo Bay, Japan." </t>
    </r>
    <r>
      <rPr>
        <i/>
        <sz val="11"/>
        <rFont val="Calibri"/>
        <family val="2"/>
        <scheme val="minor"/>
      </rPr>
      <t>Chemosphere</t>
    </r>
    <r>
      <rPr>
        <sz val="11"/>
        <rFont val="Calibri"/>
        <family val="2"/>
        <scheme val="minor"/>
      </rPr>
      <t xml:space="preserve"> 79: 266-272. doi: https://doi.org/10.1016/j.chemosphere.2010.01.045</t>
    </r>
  </si>
  <si>
    <t>Reported Value</t>
  </si>
  <si>
    <t>Reported Units</t>
  </si>
  <si>
    <t>Unit Conversions</t>
  </si>
  <si>
    <t>log</t>
  </si>
  <si>
    <t>E</t>
  </si>
  <si>
    <t>Pa-m3/mol</t>
  </si>
  <si>
    <t>Ms</t>
  </si>
  <si>
    <t>Zhang et al., 2010</t>
  </si>
  <si>
    <t>Mc</t>
  </si>
  <si>
    <t>Me</t>
  </si>
  <si>
    <t>Ma</t>
  </si>
  <si>
    <t>atm-m3/mol</t>
  </si>
  <si>
    <t>Mo</t>
  </si>
  <si>
    <t>EPA CompTox Dashboard</t>
  </si>
  <si>
    <t>mol/dm3-atm</t>
  </si>
  <si>
    <t>C</t>
  </si>
  <si>
    <t>Plassman et al., 2011</t>
  </si>
  <si>
    <t>Ca</t>
  </si>
  <si>
    <t>log Pa-m3/mol</t>
  </si>
  <si>
    <t>Wu and Chang, 2011</t>
  </si>
  <si>
    <t>11Cl-PF3OUdS</t>
  </si>
  <si>
    <t>9Cl-PF3ONS</t>
  </si>
  <si>
    <r>
      <t xml:space="preserve">Plassman, Merle. M., Torsten Meyer, Ying Duan Lei, Frank Wania, Michael S. McLachlan, and Urs Berger. 2011. "Laboratory studies on the fate of perfluoroalkyl carboxylates and sulfonates during snowmelt."  </t>
    </r>
    <r>
      <rPr>
        <i/>
        <sz val="11"/>
        <color theme="1"/>
        <rFont val="Calibri"/>
        <family val="2"/>
        <scheme val="minor"/>
      </rPr>
      <t>Environmental Science &amp; Technology</t>
    </r>
    <r>
      <rPr>
        <sz val="11"/>
        <color theme="1"/>
        <rFont val="Calibri"/>
        <family val="2"/>
        <scheme val="minor"/>
      </rPr>
      <t xml:space="preserve"> 45: 6872-6878. doi: http://dx.doi.org/10.1021/es201249d.</t>
    </r>
  </si>
  <si>
    <t>Density</t>
  </si>
  <si>
    <t>Melting Point</t>
  </si>
  <si>
    <t>Boiling Point</t>
  </si>
  <si>
    <t>CMC</t>
  </si>
  <si>
    <t>pKa</t>
  </si>
  <si>
    <t>VP</t>
  </si>
  <si>
    <t>S</t>
  </si>
  <si>
    <t>KH</t>
  </si>
  <si>
    <t>3M Company. 2000. “Sulfonated Perfluorochemicals in the Environment: Sources, Dispersion, Fate and Effects.” St. Paul, MN. https://www.ag.state.mn.us/Office/Cases/3M/docs/PTX/PTX1653.pdf.</t>
  </si>
  <si>
    <t>Location of Information</t>
  </si>
  <si>
    <r>
      <t xml:space="preserve">Arp, Hans Peter H., Christian Niederer, and Kai-Uwe Goss, 2006. "Predicting the Partitioning Behavior of Various Highly Fluorinated Compounds." </t>
    </r>
    <r>
      <rPr>
        <i/>
        <sz val="11"/>
        <rFont val="Calibri"/>
        <family val="2"/>
        <scheme val="minor"/>
      </rPr>
      <t>Environmental Science and Technology</t>
    </r>
    <r>
      <rPr>
        <sz val="11"/>
        <rFont val="Calibri"/>
        <family val="2"/>
        <scheme val="minor"/>
      </rPr>
      <t xml:space="preserve"> 40(23): 7298-7304. https://doi.org/10.1021/es060744y</t>
    </r>
  </si>
  <si>
    <t>Langburg et al., 2020</t>
  </si>
  <si>
    <t>Langberg, Håkon A.,  Gijs D. Breedveld, Gøril Aa. Slinde, Hege M. Grønning, Åse Høisæter, Morten Jartun, Thomas Rundberget, Bjørn M. Jenssen, and Sarah E. Hale. 2020. Fluorinated Precursor Compounds in Sediments as a Source of
Perfluorinated Alkyl Acids (PFAA) to Biota. Environmental Science &amp; Technology 54: 13077-13089.</t>
  </si>
  <si>
    <t>1.93 (±2.4)</t>
  </si>
  <si>
    <t>1.36 (±2.4)</t>
  </si>
  <si>
    <t>2.15 (±2.4)</t>
  </si>
  <si>
    <t>2.83 (±2.6)</t>
  </si>
  <si>
    <t>3.34 (±3.0)</t>
  </si>
  <si>
    <t>3.29 (±2.7)</t>
  </si>
  <si>
    <t>4.63 (±4.9)</t>
  </si>
  <si>
    <r>
      <t>Used paired water and sediment concentratios from a lake in Norway. Only PFOS displayed a positive correlation between K</t>
    </r>
    <r>
      <rPr>
        <vertAlign val="subscript"/>
        <sz val="11"/>
        <color theme="1"/>
        <rFont val="Calibri"/>
        <family val="2"/>
        <scheme val="minor"/>
      </rPr>
      <t>D</t>
    </r>
    <r>
      <rPr>
        <sz val="11"/>
        <color theme="1"/>
        <rFont val="Calibri"/>
        <family val="2"/>
        <scheme val="minor"/>
      </rPr>
      <t xml:space="preserve"> and TOC.</t>
    </r>
  </si>
  <si>
    <t>Costanza, Abriola and Pennell, 2020</t>
  </si>
  <si>
    <t>Costanza, Jed, Linda M. Abriola, and Kurt D. Pennell, 2020. Aqueous Film-Forming Foams Exhibit Greater Interfacial Activity than PFOA, PFOS, or FOSA. Environmental Science &amp; Technology 54 (21):  13590–13597. https://dx.doi.org/10.1021/acs.est.0c03117</t>
  </si>
  <si>
    <t>Contains values from both primary and secondary sources.</t>
  </si>
  <si>
    <t>Notes</t>
  </si>
  <si>
    <t>Koc values calculated from two paired water and sediment or suspended particulate matter (SPM) samples. Water, sediment, and SPM samples were taken concurrently. Values were reported separately for each compound as a sediment-derived Koc and a SPM-derived Koc.</t>
  </si>
  <si>
    <t>Zhang, Yuan, Wei Meng, Changsheng Guo Jian Xu, Tao Yu, Wenhong Fan, and Lei Li. 2012. "Determination and partitioning behavior of perfluoroalkyl carboxylic acids and perfluorooctanesulfonate in water and sediment from Dianchi Lake, China." Chemosphere 88: 1292-1299. doi: http://dx.doi.org/10.1016/j.chemosphere.2012.03.103.</t>
  </si>
  <si>
    <t>Value</t>
  </si>
  <si>
    <t>Avg. Mol. Wt. 
(g/mol)</t>
  </si>
  <si>
    <t>Temp
(°C)</t>
  </si>
  <si>
    <t>Pa</t>
  </si>
  <si>
    <t>log (Pa)</t>
  </si>
  <si>
    <t>mm Hg</t>
  </si>
  <si>
    <t>log-Pa</t>
  </si>
  <si>
    <t>Mq</t>
  </si>
  <si>
    <t>NR</t>
  </si>
  <si>
    <t>kPa</t>
  </si>
  <si>
    <t>Steele et al., 2002</t>
  </si>
  <si>
    <t>Ex</t>
  </si>
  <si>
    <t>Mt</t>
  </si>
  <si>
    <t>?</t>
  </si>
  <si>
    <t>Kaiser et al., 2005</t>
  </si>
  <si>
    <t>Barton et al., 2008</t>
  </si>
  <si>
    <t>Notes:</t>
  </si>
  <si>
    <t>NR:  Not Reported</t>
  </si>
  <si>
    <t xml:space="preserve">     E: Experimental</t>
  </si>
  <si>
    <t xml:space="preserve">     Ex:  Extrapolated from Measured Data</t>
  </si>
  <si>
    <t xml:space="preserve">     Mq: Modeled using a QSPR Model Based on Experimental Data</t>
  </si>
  <si>
    <t xml:space="preserve">     Me:  Modeled using EPISuite</t>
  </si>
  <si>
    <t xml:space="preserve">     Ms:  Modeled using SPARC</t>
  </si>
  <si>
    <t xml:space="preserve">     Mc:  Modeled using COSMOtherm</t>
  </si>
  <si>
    <t xml:space="preserve">     Mt: Modeled using TEST</t>
  </si>
  <si>
    <t xml:space="preserve">     Ma: Modeled using ACD/Labs</t>
  </si>
  <si>
    <t xml:space="preserve">     Mo:  Modeled using OPERA</t>
  </si>
  <si>
    <t>Acronymn</t>
  </si>
  <si>
    <t>CAS</t>
  </si>
  <si>
    <t>MW</t>
  </si>
  <si>
    <t>mg/L</t>
  </si>
  <si>
    <t>log 
(mg/L)</t>
  </si>
  <si>
    <t>mol/L</t>
  </si>
  <si>
    <t>log 
(mol/L)</t>
  </si>
  <si>
    <t>log-mg/L</t>
  </si>
  <si>
    <t>log-mol/L</t>
  </si>
  <si>
    <t>g/L</t>
  </si>
  <si>
    <t>375-73-5</t>
  </si>
  <si>
    <t>ng/ml</t>
  </si>
  <si>
    <t>ug/L</t>
  </si>
  <si>
    <t>&lt;1.0</t>
  </si>
  <si>
    <t>Steele, W. V.,  R. D. Chirico, S. E. Knipmeyer, and A. Nguyen.  2002.  Measurements of Vapor Pressure, Heat Capacity, and Density along the Saturation Line for Cyclopropane Carboxylic Acid, N,N-Diethylethanolamine, 2,3-Dihydrofuran, 5-Hexen-2-one, Perfluorobutanoic Acid, and 2-Phenylpropionaldehyde.  J. Chem. Eng. Data 47: 715-724.</t>
  </si>
  <si>
    <t>Jing, Rodgers, and Amemiya, 2009</t>
  </si>
  <si>
    <t>Jing, Ping, Patrick J. Rodgers, and Shigeru Amemiya.  2009.  High Lipophilicty of Perfluoroalkyl Carboxylate and Sulfonate:  Implications for Their Membrane Permeability.  J Am Chem Soc. 131(6): 2290–2296. http://dx.doi.org/10.1021/ja807961s</t>
  </si>
  <si>
    <t>Barton, Catherine A., Miguel A. Botelho, and Mary A. Kaiser.  2008.  Solid Vapor Pressure and Enthalpy of Sublimation for Perfluorooctanoic Acid.  J. Chem. Eng. Data 2008, 53, 939–941</t>
  </si>
  <si>
    <t>3M Company.  2003.  Perfluorooctanoic Acid - Physiochemical Properties and Environmental Fate Data.</t>
  </si>
  <si>
    <t>3M Company, 2003</t>
  </si>
  <si>
    <r>
      <t>HFPO-DA</t>
    </r>
    <r>
      <rPr>
        <vertAlign val="superscript"/>
        <sz val="11"/>
        <rFont val="Calibri"/>
        <family val="2"/>
        <scheme val="minor"/>
      </rPr>
      <t>b</t>
    </r>
  </si>
  <si>
    <r>
      <t>HFPO-DA</t>
    </r>
    <r>
      <rPr>
        <vertAlign val="superscript"/>
        <sz val="11"/>
        <rFont val="Calibri"/>
        <family val="2"/>
        <scheme val="minor"/>
      </rPr>
      <t>c</t>
    </r>
  </si>
  <si>
    <r>
      <t>C</t>
    </r>
    <r>
      <rPr>
        <vertAlign val="subscript"/>
        <sz val="11"/>
        <rFont val="Calibri"/>
        <family val="2"/>
        <scheme val="minor"/>
      </rPr>
      <t>8</t>
    </r>
    <r>
      <rPr>
        <sz val="11"/>
        <rFont val="Calibri"/>
        <family val="2"/>
        <scheme val="minor"/>
      </rPr>
      <t>F</t>
    </r>
    <r>
      <rPr>
        <vertAlign val="subscript"/>
        <sz val="11"/>
        <rFont val="Calibri"/>
        <family val="2"/>
        <scheme val="minor"/>
      </rPr>
      <t>17</t>
    </r>
    <r>
      <rPr>
        <sz val="11"/>
        <rFont val="Calibri"/>
        <family val="2"/>
        <scheme val="minor"/>
      </rPr>
      <t>SO</t>
    </r>
    <r>
      <rPr>
        <vertAlign val="subscript"/>
        <sz val="11"/>
        <rFont val="Calibri"/>
        <family val="2"/>
        <scheme val="minor"/>
      </rPr>
      <t>2</t>
    </r>
    <r>
      <rPr>
        <sz val="11"/>
        <rFont val="Calibri"/>
        <family val="2"/>
        <scheme val="minor"/>
      </rPr>
      <t>NH</t>
    </r>
    <r>
      <rPr>
        <vertAlign val="subscript"/>
        <sz val="11"/>
        <rFont val="Calibri"/>
        <family val="2"/>
        <scheme val="minor"/>
      </rPr>
      <t>2</t>
    </r>
  </si>
  <si>
    <r>
      <t>C</t>
    </r>
    <r>
      <rPr>
        <vertAlign val="subscript"/>
        <sz val="11"/>
        <rFont val="Calibri"/>
        <family val="2"/>
        <scheme val="minor"/>
      </rPr>
      <t>8</t>
    </r>
    <r>
      <rPr>
        <sz val="11"/>
        <rFont val="Calibri"/>
        <family val="2"/>
        <scheme val="minor"/>
      </rPr>
      <t>F</t>
    </r>
    <r>
      <rPr>
        <vertAlign val="subscript"/>
        <sz val="11"/>
        <rFont val="Calibri"/>
        <family val="2"/>
        <scheme val="minor"/>
      </rPr>
      <t>17</t>
    </r>
    <r>
      <rPr>
        <sz val="11"/>
        <rFont val="Calibri"/>
        <family val="2"/>
        <scheme val="minor"/>
      </rPr>
      <t>SO</t>
    </r>
    <r>
      <rPr>
        <vertAlign val="subscript"/>
        <sz val="11"/>
        <rFont val="Calibri"/>
        <family val="2"/>
        <scheme val="minor"/>
      </rPr>
      <t>2</t>
    </r>
    <r>
      <rPr>
        <sz val="11"/>
        <rFont val="Calibri"/>
        <family val="2"/>
        <scheme val="minor"/>
      </rPr>
      <t>NHCH</t>
    </r>
    <r>
      <rPr>
        <vertAlign val="subscript"/>
        <sz val="11"/>
        <rFont val="Calibri"/>
        <family val="2"/>
        <scheme val="minor"/>
      </rPr>
      <t>3</t>
    </r>
  </si>
  <si>
    <r>
      <t>C</t>
    </r>
    <r>
      <rPr>
        <vertAlign val="subscript"/>
        <sz val="11"/>
        <rFont val="Calibri"/>
        <family val="2"/>
        <scheme val="minor"/>
      </rPr>
      <t>8</t>
    </r>
    <r>
      <rPr>
        <sz val="11"/>
        <rFont val="Calibri"/>
        <family val="2"/>
        <scheme val="minor"/>
      </rPr>
      <t>F</t>
    </r>
    <r>
      <rPr>
        <vertAlign val="subscript"/>
        <sz val="11"/>
        <rFont val="Calibri"/>
        <family val="2"/>
        <scheme val="minor"/>
      </rPr>
      <t>17</t>
    </r>
    <r>
      <rPr>
        <sz val="11"/>
        <rFont val="Calibri"/>
        <family val="2"/>
        <scheme val="minor"/>
      </rPr>
      <t>SO</t>
    </r>
    <r>
      <rPr>
        <vertAlign val="subscript"/>
        <sz val="11"/>
        <rFont val="Calibri"/>
        <family val="2"/>
        <scheme val="minor"/>
      </rPr>
      <t>2</t>
    </r>
    <r>
      <rPr>
        <sz val="11"/>
        <rFont val="Calibri"/>
        <family val="2"/>
        <scheme val="minor"/>
      </rPr>
      <t>NHCH</t>
    </r>
    <r>
      <rPr>
        <vertAlign val="subscript"/>
        <sz val="11"/>
        <rFont val="Calibri"/>
        <family val="2"/>
        <scheme val="minor"/>
      </rPr>
      <t>2</t>
    </r>
    <r>
      <rPr>
        <sz val="11"/>
        <rFont val="Calibri"/>
        <family val="2"/>
        <scheme val="minor"/>
      </rPr>
      <t>CH</t>
    </r>
    <r>
      <rPr>
        <vertAlign val="subscript"/>
        <sz val="11"/>
        <rFont val="Calibri"/>
        <family val="2"/>
        <scheme val="minor"/>
      </rPr>
      <t>3</t>
    </r>
  </si>
  <si>
    <r>
      <t>C</t>
    </r>
    <r>
      <rPr>
        <vertAlign val="subscript"/>
        <sz val="11"/>
        <rFont val="Calibri"/>
        <family val="2"/>
        <scheme val="minor"/>
      </rPr>
      <t>8</t>
    </r>
    <r>
      <rPr>
        <sz val="11"/>
        <rFont val="Calibri"/>
        <family val="2"/>
        <scheme val="minor"/>
      </rPr>
      <t>F</t>
    </r>
    <r>
      <rPr>
        <vertAlign val="subscript"/>
        <sz val="11"/>
        <rFont val="Calibri"/>
        <family val="2"/>
        <scheme val="minor"/>
      </rPr>
      <t>17</t>
    </r>
    <r>
      <rPr>
        <sz val="11"/>
        <rFont val="Calibri"/>
        <family val="2"/>
        <scheme val="minor"/>
      </rPr>
      <t>SO</t>
    </r>
    <r>
      <rPr>
        <vertAlign val="subscript"/>
        <sz val="11"/>
        <rFont val="Calibri"/>
        <family val="2"/>
        <scheme val="minor"/>
      </rPr>
      <t>2</t>
    </r>
    <r>
      <rPr>
        <sz val="11"/>
        <rFont val="Calibri"/>
        <family val="2"/>
        <scheme val="minor"/>
      </rPr>
      <t>NH(CH</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OH</t>
    </r>
  </si>
  <si>
    <r>
      <t>C</t>
    </r>
    <r>
      <rPr>
        <vertAlign val="subscript"/>
        <sz val="11"/>
        <rFont val="Calibri"/>
        <family val="2"/>
        <scheme val="minor"/>
      </rPr>
      <t>8</t>
    </r>
    <r>
      <rPr>
        <sz val="11"/>
        <rFont val="Calibri"/>
        <family val="2"/>
        <scheme val="minor"/>
      </rPr>
      <t>F</t>
    </r>
    <r>
      <rPr>
        <vertAlign val="subscript"/>
        <sz val="11"/>
        <rFont val="Calibri"/>
        <family val="2"/>
        <scheme val="minor"/>
      </rPr>
      <t>17</t>
    </r>
    <r>
      <rPr>
        <sz val="11"/>
        <rFont val="Calibri"/>
        <family val="2"/>
        <scheme val="minor"/>
      </rPr>
      <t>SO</t>
    </r>
    <r>
      <rPr>
        <vertAlign val="subscript"/>
        <sz val="11"/>
        <rFont val="Calibri"/>
        <family val="2"/>
        <scheme val="minor"/>
      </rPr>
      <t>2</t>
    </r>
    <r>
      <rPr>
        <sz val="11"/>
        <rFont val="Calibri"/>
        <family val="2"/>
        <scheme val="minor"/>
      </rPr>
      <t>N(CH</t>
    </r>
    <r>
      <rPr>
        <vertAlign val="subscript"/>
        <sz val="11"/>
        <rFont val="Calibri"/>
        <family val="2"/>
        <scheme val="minor"/>
      </rPr>
      <t>3</t>
    </r>
    <r>
      <rPr>
        <sz val="11"/>
        <rFont val="Calibri"/>
        <family val="2"/>
        <scheme val="minor"/>
      </rPr>
      <t>)(CH</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OH</t>
    </r>
  </si>
  <si>
    <r>
      <t>C</t>
    </r>
    <r>
      <rPr>
        <vertAlign val="subscript"/>
        <sz val="11"/>
        <rFont val="Calibri"/>
        <family val="2"/>
        <scheme val="minor"/>
      </rPr>
      <t>8</t>
    </r>
    <r>
      <rPr>
        <sz val="11"/>
        <rFont val="Calibri"/>
        <family val="2"/>
        <scheme val="minor"/>
      </rPr>
      <t>F</t>
    </r>
    <r>
      <rPr>
        <vertAlign val="subscript"/>
        <sz val="11"/>
        <rFont val="Calibri"/>
        <family val="2"/>
        <scheme val="minor"/>
      </rPr>
      <t>17</t>
    </r>
    <r>
      <rPr>
        <sz val="11"/>
        <rFont val="Calibri"/>
        <family val="2"/>
        <scheme val="minor"/>
      </rPr>
      <t>SO</t>
    </r>
    <r>
      <rPr>
        <vertAlign val="subscript"/>
        <sz val="11"/>
        <rFont val="Calibri"/>
        <family val="2"/>
        <scheme val="minor"/>
      </rPr>
      <t>2</t>
    </r>
    <r>
      <rPr>
        <sz val="11"/>
        <rFont val="Calibri"/>
        <family val="2"/>
        <scheme val="minor"/>
      </rPr>
      <t>N(C</t>
    </r>
    <r>
      <rPr>
        <vertAlign val="subscript"/>
        <sz val="11"/>
        <rFont val="Calibri"/>
        <family val="2"/>
        <scheme val="minor"/>
      </rPr>
      <t>2</t>
    </r>
    <r>
      <rPr>
        <sz val="11"/>
        <rFont val="Calibri"/>
        <family val="2"/>
        <scheme val="minor"/>
      </rPr>
      <t>H</t>
    </r>
    <r>
      <rPr>
        <vertAlign val="subscript"/>
        <sz val="11"/>
        <rFont val="Calibri"/>
        <family val="2"/>
        <scheme val="minor"/>
      </rPr>
      <t>5</t>
    </r>
    <r>
      <rPr>
        <sz val="11"/>
        <rFont val="Calibri"/>
        <family val="2"/>
        <scheme val="minor"/>
      </rPr>
      <t>)(CH</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OH</t>
    </r>
  </si>
  <si>
    <r>
      <t>C</t>
    </r>
    <r>
      <rPr>
        <vertAlign val="subscript"/>
        <sz val="11"/>
        <rFont val="Calibri"/>
        <family val="2"/>
        <scheme val="minor"/>
      </rPr>
      <t>8</t>
    </r>
    <r>
      <rPr>
        <sz val="11"/>
        <rFont val="Calibri"/>
        <family val="2"/>
        <scheme val="minor"/>
      </rPr>
      <t>F</t>
    </r>
    <r>
      <rPr>
        <vertAlign val="subscript"/>
        <sz val="11"/>
        <rFont val="Calibri"/>
        <family val="2"/>
        <scheme val="minor"/>
      </rPr>
      <t>17</t>
    </r>
    <r>
      <rPr>
        <sz val="11"/>
        <rFont val="Calibri"/>
        <family val="2"/>
        <scheme val="minor"/>
      </rPr>
      <t>SOONHCH</t>
    </r>
    <r>
      <rPr>
        <vertAlign val="subscript"/>
        <sz val="11"/>
        <rFont val="Calibri"/>
        <family val="2"/>
        <scheme val="minor"/>
      </rPr>
      <t>2</t>
    </r>
    <r>
      <rPr>
        <sz val="11"/>
        <rFont val="Calibri"/>
        <family val="2"/>
        <scheme val="minor"/>
      </rPr>
      <t>CO</t>
    </r>
    <r>
      <rPr>
        <vertAlign val="subscript"/>
        <sz val="11"/>
        <rFont val="Calibri"/>
        <family val="2"/>
        <scheme val="minor"/>
      </rPr>
      <t>2</t>
    </r>
    <r>
      <rPr>
        <sz val="11"/>
        <rFont val="Calibri"/>
        <family val="2"/>
        <scheme val="minor"/>
      </rPr>
      <t>H</t>
    </r>
  </si>
  <si>
    <r>
      <t>C</t>
    </r>
    <r>
      <rPr>
        <vertAlign val="subscript"/>
        <sz val="11"/>
        <rFont val="Calibri"/>
        <family val="2"/>
        <scheme val="minor"/>
      </rPr>
      <t>8</t>
    </r>
    <r>
      <rPr>
        <sz val="11"/>
        <rFont val="Calibri"/>
        <family val="2"/>
        <scheme val="minor"/>
      </rPr>
      <t>F</t>
    </r>
    <r>
      <rPr>
        <vertAlign val="subscript"/>
        <sz val="11"/>
        <rFont val="Calibri"/>
        <family val="2"/>
        <scheme val="minor"/>
      </rPr>
      <t>17</t>
    </r>
    <r>
      <rPr>
        <sz val="11"/>
        <rFont val="Calibri"/>
        <family val="2"/>
        <scheme val="minor"/>
      </rPr>
      <t>SOON(CH</t>
    </r>
    <r>
      <rPr>
        <vertAlign val="subscript"/>
        <sz val="11"/>
        <rFont val="Calibri"/>
        <family val="2"/>
        <scheme val="minor"/>
      </rPr>
      <t>3</t>
    </r>
    <r>
      <rPr>
        <sz val="11"/>
        <rFont val="Calibri"/>
        <family val="2"/>
        <scheme val="minor"/>
      </rPr>
      <t>)CH</t>
    </r>
    <r>
      <rPr>
        <vertAlign val="subscript"/>
        <sz val="11"/>
        <rFont val="Calibri"/>
        <family val="2"/>
        <scheme val="minor"/>
      </rPr>
      <t>2</t>
    </r>
    <r>
      <rPr>
        <sz val="11"/>
        <rFont val="Calibri"/>
        <family val="2"/>
        <scheme val="minor"/>
      </rPr>
      <t>CO</t>
    </r>
    <r>
      <rPr>
        <vertAlign val="subscript"/>
        <sz val="11"/>
        <rFont val="Calibri"/>
        <family val="2"/>
        <scheme val="minor"/>
      </rPr>
      <t>2</t>
    </r>
    <r>
      <rPr>
        <sz val="11"/>
        <rFont val="Calibri"/>
        <family val="2"/>
        <scheme val="minor"/>
      </rPr>
      <t>H</t>
    </r>
  </si>
  <si>
    <r>
      <t>C</t>
    </r>
    <r>
      <rPr>
        <vertAlign val="subscript"/>
        <sz val="11"/>
        <rFont val="Calibri"/>
        <family val="2"/>
        <scheme val="minor"/>
      </rPr>
      <t>8</t>
    </r>
    <r>
      <rPr>
        <sz val="11"/>
        <rFont val="Calibri"/>
        <family val="2"/>
        <scheme val="minor"/>
      </rPr>
      <t>F</t>
    </r>
    <r>
      <rPr>
        <vertAlign val="subscript"/>
        <sz val="11"/>
        <rFont val="Calibri"/>
        <family val="2"/>
        <scheme val="minor"/>
      </rPr>
      <t>17</t>
    </r>
    <r>
      <rPr>
        <sz val="11"/>
        <rFont val="Calibri"/>
        <family val="2"/>
        <scheme val="minor"/>
      </rPr>
      <t>SOON(C</t>
    </r>
    <r>
      <rPr>
        <vertAlign val="subscript"/>
        <sz val="11"/>
        <rFont val="Calibri"/>
        <family val="2"/>
        <scheme val="minor"/>
      </rPr>
      <t>2</t>
    </r>
    <r>
      <rPr>
        <sz val="11"/>
        <rFont val="Calibri"/>
        <family val="2"/>
        <scheme val="minor"/>
      </rPr>
      <t>H</t>
    </r>
    <r>
      <rPr>
        <vertAlign val="subscript"/>
        <sz val="11"/>
        <rFont val="Calibri"/>
        <family val="2"/>
        <scheme val="minor"/>
      </rPr>
      <t>5</t>
    </r>
    <r>
      <rPr>
        <sz val="11"/>
        <rFont val="Calibri"/>
        <family val="2"/>
        <scheme val="minor"/>
      </rPr>
      <t>)CH</t>
    </r>
    <r>
      <rPr>
        <vertAlign val="subscript"/>
        <sz val="11"/>
        <rFont val="Calibri"/>
        <family val="2"/>
        <scheme val="minor"/>
      </rPr>
      <t>2</t>
    </r>
    <r>
      <rPr>
        <sz val="11"/>
        <rFont val="Calibri"/>
        <family val="2"/>
        <scheme val="minor"/>
      </rPr>
      <t>CO</t>
    </r>
    <r>
      <rPr>
        <vertAlign val="subscript"/>
        <sz val="11"/>
        <rFont val="Calibri"/>
        <family val="2"/>
        <scheme val="minor"/>
      </rPr>
      <t>2</t>
    </r>
    <r>
      <rPr>
        <sz val="11"/>
        <rFont val="Calibri"/>
        <family val="2"/>
        <scheme val="minor"/>
      </rPr>
      <t>H</t>
    </r>
  </si>
  <si>
    <r>
      <t>C</t>
    </r>
    <r>
      <rPr>
        <vertAlign val="subscript"/>
        <sz val="11"/>
        <rFont val="Calibri"/>
        <family val="2"/>
        <scheme val="minor"/>
      </rPr>
      <t>3</t>
    </r>
    <r>
      <rPr>
        <sz val="11"/>
        <rFont val="Calibri"/>
        <family val="2"/>
        <scheme val="minor"/>
      </rPr>
      <t>F</t>
    </r>
    <r>
      <rPr>
        <vertAlign val="subscript"/>
        <sz val="11"/>
        <rFont val="Calibri"/>
        <family val="2"/>
        <scheme val="minor"/>
      </rPr>
      <t>7</t>
    </r>
    <r>
      <rPr>
        <sz val="11"/>
        <rFont val="Calibri"/>
        <family val="2"/>
        <scheme val="minor"/>
      </rPr>
      <t>O(CF</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COOH</t>
    </r>
  </si>
  <si>
    <r>
      <t>CF</t>
    </r>
    <r>
      <rPr>
        <vertAlign val="subscript"/>
        <sz val="11"/>
        <rFont val="Calibri"/>
        <family val="2"/>
        <scheme val="minor"/>
      </rPr>
      <t>3</t>
    </r>
    <r>
      <rPr>
        <sz val="11"/>
        <rFont val="Calibri"/>
        <family val="2"/>
        <scheme val="minor"/>
      </rPr>
      <t>O(CF</t>
    </r>
    <r>
      <rPr>
        <vertAlign val="subscript"/>
        <sz val="11"/>
        <rFont val="Calibri"/>
        <family val="2"/>
        <scheme val="minor"/>
      </rPr>
      <t>2</t>
    </r>
    <r>
      <rPr>
        <sz val="11"/>
        <rFont val="Calibri"/>
        <family val="2"/>
        <scheme val="minor"/>
      </rPr>
      <t>)</t>
    </r>
    <r>
      <rPr>
        <vertAlign val="subscript"/>
        <sz val="11"/>
        <rFont val="Calibri"/>
        <family val="2"/>
        <scheme val="minor"/>
      </rPr>
      <t>3</t>
    </r>
    <r>
      <rPr>
        <sz val="11"/>
        <rFont val="Calibri"/>
        <family val="2"/>
        <scheme val="minor"/>
      </rPr>
      <t>OC</t>
    </r>
    <r>
      <rPr>
        <vertAlign val="subscript"/>
        <sz val="11"/>
        <rFont val="Calibri"/>
        <family val="2"/>
        <scheme val="minor"/>
      </rPr>
      <t>2</t>
    </r>
    <r>
      <rPr>
        <sz val="11"/>
        <rFont val="Calibri"/>
        <family val="2"/>
        <scheme val="minor"/>
      </rPr>
      <t>HF</t>
    </r>
    <r>
      <rPr>
        <vertAlign val="subscript"/>
        <sz val="11"/>
        <rFont val="Calibri"/>
        <family val="2"/>
        <scheme val="minor"/>
      </rPr>
      <t>3</t>
    </r>
    <r>
      <rPr>
        <sz val="11"/>
        <rFont val="Calibri"/>
        <family val="2"/>
        <scheme val="minor"/>
      </rPr>
      <t>COOH</t>
    </r>
  </si>
  <si>
    <r>
      <t>Cl(CF</t>
    </r>
    <r>
      <rPr>
        <vertAlign val="subscript"/>
        <sz val="11"/>
        <rFont val="Calibri"/>
        <family val="2"/>
        <scheme val="minor"/>
      </rPr>
      <t>2</t>
    </r>
    <r>
      <rPr>
        <sz val="11"/>
        <rFont val="Calibri"/>
        <family val="2"/>
        <scheme val="minor"/>
      </rPr>
      <t>)</t>
    </r>
    <r>
      <rPr>
        <vertAlign val="subscript"/>
        <sz val="11"/>
        <rFont val="Calibri"/>
        <family val="2"/>
        <scheme val="minor"/>
      </rPr>
      <t>8</t>
    </r>
    <r>
      <rPr>
        <sz val="11"/>
        <rFont val="Calibri"/>
        <family val="2"/>
        <scheme val="minor"/>
      </rPr>
      <t>O(CF</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SO</t>
    </r>
    <r>
      <rPr>
        <vertAlign val="subscript"/>
        <sz val="11"/>
        <rFont val="Calibri"/>
        <family val="2"/>
        <scheme val="minor"/>
      </rPr>
      <t>3</t>
    </r>
    <r>
      <rPr>
        <sz val="11"/>
        <rFont val="Calibri"/>
        <family val="2"/>
        <scheme val="minor"/>
      </rPr>
      <t>H</t>
    </r>
  </si>
  <si>
    <r>
      <t>Cl(CF</t>
    </r>
    <r>
      <rPr>
        <vertAlign val="subscript"/>
        <sz val="11"/>
        <rFont val="Calibri"/>
        <family val="2"/>
        <scheme val="minor"/>
      </rPr>
      <t>2</t>
    </r>
    <r>
      <rPr>
        <sz val="11"/>
        <rFont val="Calibri"/>
        <family val="2"/>
        <scheme val="minor"/>
      </rPr>
      <t>)</t>
    </r>
    <r>
      <rPr>
        <vertAlign val="subscript"/>
        <sz val="11"/>
        <rFont val="Calibri"/>
        <family val="2"/>
        <scheme val="minor"/>
      </rPr>
      <t>6</t>
    </r>
    <r>
      <rPr>
        <sz val="11"/>
        <rFont val="Calibri"/>
        <family val="2"/>
        <scheme val="minor"/>
      </rPr>
      <t>O(CF</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SO</t>
    </r>
    <r>
      <rPr>
        <vertAlign val="subscript"/>
        <sz val="11"/>
        <rFont val="Calibri"/>
        <family val="2"/>
        <scheme val="minor"/>
      </rPr>
      <t>3</t>
    </r>
    <r>
      <rPr>
        <sz val="11"/>
        <rFont val="Calibri"/>
        <family val="2"/>
        <scheme val="minor"/>
      </rPr>
      <t>H</t>
    </r>
  </si>
  <si>
    <r>
      <t>Wu, Yaoxing, and Victor W.-C. Chang. 2011. "The effect of surface adsorption and molecular geometry on the determination of Henry's Law constants for fluorotelomer alcohols."</t>
    </r>
    <r>
      <rPr>
        <i/>
        <sz val="11"/>
        <color theme="1"/>
        <rFont val="Calibri"/>
        <family val="2"/>
        <scheme val="minor"/>
      </rPr>
      <t xml:space="preserve"> Journal of Chemical &amp; Engineering Data</t>
    </r>
    <r>
      <rPr>
        <sz val="11"/>
        <color theme="1"/>
        <rFont val="Calibri"/>
        <family val="2"/>
        <scheme val="minor"/>
      </rPr>
      <t xml:space="preserve"> 56: 3442-3448.  doi: http://dx.doi.org/10.1021/je200466w.</t>
    </r>
  </si>
  <si>
    <r>
      <t>Zhang, Xianming, Trevor N. Brown, Frank Wania, Eldbjørg S. Heimstad, and Kai-Uwe Goss. 2010. "Assessment of chemical screening outcomes based on different partitioning property estimation methods."</t>
    </r>
    <r>
      <rPr>
        <i/>
        <sz val="11"/>
        <color theme="1"/>
        <rFont val="Calibri"/>
        <family val="2"/>
        <scheme val="minor"/>
      </rPr>
      <t xml:space="preserve"> </t>
    </r>
    <r>
      <rPr>
        <sz val="11"/>
        <color theme="1"/>
        <rFont val="Calibri"/>
        <family val="2"/>
        <scheme val="minor"/>
      </rPr>
      <t>Environment</t>
    </r>
    <r>
      <rPr>
        <i/>
        <sz val="11"/>
        <color theme="1"/>
        <rFont val="Calibri"/>
        <family val="2"/>
        <scheme val="minor"/>
      </rPr>
      <t xml:space="preserve"> </t>
    </r>
    <r>
      <rPr>
        <sz val="11"/>
        <color theme="1"/>
        <rFont val="Calibri"/>
        <family val="2"/>
        <scheme val="minor"/>
      </rPr>
      <t>International 36: 514-520. http://dx.doi.org/10.1016/j.envint.2010.03.010</t>
    </r>
  </si>
  <si>
    <t>Primary/
Secondary Source</t>
  </si>
  <si>
    <t>Constant</t>
  </si>
  <si>
    <t>Units</t>
  </si>
  <si>
    <t>R</t>
  </si>
  <si>
    <t>L-atm/K-mol</t>
  </si>
  <si>
    <t>L-Pa/K-mol</t>
  </si>
  <si>
    <t>Molecular Formula</t>
  </si>
  <si>
    <t>Vapor Pressure Values for Select PFAS</t>
  </si>
  <si>
    <t>Solubility Values for Select PFAS</t>
  </si>
  <si>
    <t>Henry's Constant Values for Select PFAS</t>
  </si>
  <si>
    <t>Critical Micelle Concentration Values for Select PFAS</t>
  </si>
  <si>
    <t>&lt;1</t>
  </si>
  <si>
    <t>??</t>
  </si>
  <si>
    <t>Lopez-Fontan, Sarmiento, and Schulz, 2005</t>
  </si>
  <si>
    <t>Lopez-Fontan, Jose, Felix Sarmiento, and Pablo C. Schulz, 2005. The aggregation of sodium perfluorooctanoate in water. Colloid Polym Sci 283: 862-871. http://dx.doi.org/10.1007/s00396-004-1228-7</t>
  </si>
  <si>
    <t>1.31</t>
  </si>
  <si>
    <t>Kaiser, Mary A., Barbara S. Larsen, Chien-Ping C. Kao, and Robert C. Buck. 2005.  Vapor Pressures of Perfluorooctanoic, -nonanoic, -decanoic, -undecanoic, and -dodecanoic Acids.  J. Chem. Eng. Data 2005, 50, 1841-1843</t>
  </si>
  <si>
    <t>1.65-1.76</t>
  </si>
  <si>
    <t>1.54-1.59</t>
  </si>
  <si>
    <t xml:space="preserve">Type </t>
  </si>
  <si>
    <r>
      <t>Melting Point (T</t>
    </r>
    <r>
      <rPr>
        <b/>
        <vertAlign val="subscript"/>
        <sz val="14"/>
        <color theme="1"/>
        <rFont val="Calibri"/>
        <family val="2"/>
      </rPr>
      <t>m</t>
    </r>
    <r>
      <rPr>
        <b/>
        <sz val="14"/>
        <color theme="1"/>
        <rFont val="Calibri"/>
        <family val="2"/>
      </rPr>
      <t xml:space="preserve">, </t>
    </r>
    <r>
      <rPr>
        <b/>
        <vertAlign val="superscript"/>
        <sz val="14"/>
        <color theme="1"/>
        <rFont val="Calibri"/>
        <family val="2"/>
      </rPr>
      <t>o</t>
    </r>
    <r>
      <rPr>
        <b/>
        <sz val="14"/>
        <color theme="1"/>
        <rFont val="Calibri"/>
        <family val="2"/>
      </rPr>
      <t>C)</t>
    </r>
  </si>
  <si>
    <r>
      <t>Boiling Point (T</t>
    </r>
    <r>
      <rPr>
        <b/>
        <vertAlign val="subscript"/>
        <sz val="14"/>
        <color theme="1"/>
        <rFont val="Calibri"/>
        <family val="2"/>
      </rPr>
      <t>b</t>
    </r>
    <r>
      <rPr>
        <b/>
        <sz val="14"/>
        <color theme="1"/>
        <rFont val="Calibri"/>
        <family val="2"/>
      </rPr>
      <t xml:space="preserve">, </t>
    </r>
    <r>
      <rPr>
        <b/>
        <vertAlign val="superscript"/>
        <sz val="14"/>
        <color theme="1"/>
        <rFont val="Calibri"/>
        <family val="2"/>
      </rPr>
      <t>o</t>
    </r>
    <r>
      <rPr>
        <b/>
        <sz val="14"/>
        <color theme="1"/>
        <rFont val="Calibri"/>
        <family val="2"/>
      </rPr>
      <t>C)</t>
    </r>
  </si>
  <si>
    <t>176-185</t>
  </si>
  <si>
    <t>1.68-1.74</t>
  </si>
  <si>
    <t>60.1-77</t>
  </si>
  <si>
    <r>
      <t>CF</t>
    </r>
    <r>
      <rPr>
        <vertAlign val="subscript"/>
        <sz val="11"/>
        <rFont val="Calibri"/>
        <family val="2"/>
        <scheme val="minor"/>
      </rPr>
      <t>3</t>
    </r>
    <r>
      <rPr>
        <sz val="11"/>
        <rFont val="Calibri"/>
        <family val="2"/>
        <scheme val="minor"/>
      </rPr>
      <t>O(CF</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COOH</t>
    </r>
  </si>
  <si>
    <r>
      <t>CF</t>
    </r>
    <r>
      <rPr>
        <vertAlign val="subscript"/>
        <sz val="11"/>
        <rFont val="Calibri"/>
        <family val="2"/>
        <scheme val="minor"/>
      </rPr>
      <t>3</t>
    </r>
    <r>
      <rPr>
        <sz val="11"/>
        <rFont val="Calibri"/>
        <family val="2"/>
        <scheme val="minor"/>
      </rPr>
      <t>O(CF</t>
    </r>
    <r>
      <rPr>
        <vertAlign val="subscript"/>
        <sz val="11"/>
        <rFont val="Calibri"/>
        <family val="2"/>
        <scheme val="minor"/>
      </rPr>
      <t>2</t>
    </r>
    <r>
      <rPr>
        <sz val="11"/>
        <rFont val="Calibri"/>
        <family val="2"/>
        <scheme val="minor"/>
      </rPr>
      <t>)</t>
    </r>
    <r>
      <rPr>
        <vertAlign val="subscript"/>
        <sz val="11"/>
        <rFont val="Calibri"/>
        <family val="2"/>
        <scheme val="minor"/>
      </rPr>
      <t>3</t>
    </r>
    <r>
      <rPr>
        <sz val="11"/>
        <rFont val="Calibri"/>
        <family val="2"/>
        <scheme val="minor"/>
      </rPr>
      <t>COOH</t>
    </r>
  </si>
  <si>
    <r>
      <t>CF</t>
    </r>
    <r>
      <rPr>
        <vertAlign val="subscript"/>
        <sz val="11"/>
        <rFont val="Calibri"/>
        <family val="2"/>
        <scheme val="minor"/>
      </rPr>
      <t>3</t>
    </r>
    <r>
      <rPr>
        <sz val="11"/>
        <rFont val="Calibri"/>
        <family val="2"/>
        <scheme val="minor"/>
      </rPr>
      <t>O(CF</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OCF</t>
    </r>
    <r>
      <rPr>
        <vertAlign val="subscript"/>
        <sz val="11"/>
        <rFont val="Calibri"/>
        <family val="2"/>
        <scheme val="minor"/>
      </rPr>
      <t>2</t>
    </r>
    <r>
      <rPr>
        <sz val="11"/>
        <rFont val="Calibri"/>
        <family val="2"/>
        <scheme val="minor"/>
      </rPr>
      <t>COOH</t>
    </r>
  </si>
  <si>
    <r>
      <t>C</t>
    </r>
    <r>
      <rPr>
        <vertAlign val="subscript"/>
        <sz val="11"/>
        <rFont val="Calibri"/>
        <family val="2"/>
        <scheme val="minor"/>
      </rPr>
      <t>2</t>
    </r>
    <r>
      <rPr>
        <sz val="11"/>
        <rFont val="Calibri"/>
        <family val="2"/>
        <scheme val="minor"/>
      </rPr>
      <t>F</t>
    </r>
    <r>
      <rPr>
        <vertAlign val="subscript"/>
        <sz val="11"/>
        <rFont val="Calibri"/>
        <family val="2"/>
        <scheme val="minor"/>
      </rPr>
      <t>5</t>
    </r>
    <r>
      <rPr>
        <sz val="11"/>
        <rFont val="Calibri"/>
        <family val="2"/>
        <scheme val="minor"/>
      </rPr>
      <t>O(CF</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SO</t>
    </r>
    <r>
      <rPr>
        <vertAlign val="subscript"/>
        <sz val="11"/>
        <rFont val="Calibri"/>
        <family val="2"/>
        <scheme val="minor"/>
      </rPr>
      <t>3</t>
    </r>
    <r>
      <rPr>
        <sz val="11"/>
        <rFont val="Calibri"/>
        <family val="2"/>
        <scheme val="minor"/>
      </rPr>
      <t>H</t>
    </r>
  </si>
  <si>
    <r>
      <t>C</t>
    </r>
    <r>
      <rPr>
        <vertAlign val="subscript"/>
        <sz val="11"/>
        <rFont val="Calibri"/>
        <family val="2"/>
        <scheme val="minor"/>
      </rPr>
      <t>10</t>
    </r>
    <r>
      <rPr>
        <sz val="11"/>
        <rFont val="Calibri"/>
        <family val="2"/>
        <scheme val="minor"/>
      </rPr>
      <t>F</t>
    </r>
    <r>
      <rPr>
        <vertAlign val="subscript"/>
        <sz val="11"/>
        <rFont val="Calibri"/>
        <family val="2"/>
        <scheme val="minor"/>
      </rPr>
      <t>21</t>
    </r>
    <r>
      <rPr>
        <sz val="11"/>
        <rFont val="Calibri"/>
        <family val="2"/>
        <scheme val="minor"/>
      </rPr>
      <t>(CH</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SO</t>
    </r>
    <r>
      <rPr>
        <vertAlign val="subscript"/>
        <sz val="11"/>
        <rFont val="Calibri"/>
        <family val="2"/>
        <scheme val="minor"/>
      </rPr>
      <t>3</t>
    </r>
    <r>
      <rPr>
        <sz val="11"/>
        <rFont val="Calibri"/>
        <family val="2"/>
        <scheme val="minor"/>
      </rPr>
      <t>H</t>
    </r>
  </si>
  <si>
    <t>pKa Values for Select PFAS</t>
  </si>
  <si>
    <t xml:space="preserve">     M:  Modeled</t>
  </si>
  <si>
    <t xml:space="preserve">     F: Field-Derived</t>
  </si>
  <si>
    <r>
      <t>T (</t>
    </r>
    <r>
      <rPr>
        <b/>
        <vertAlign val="superscript"/>
        <sz val="14"/>
        <color theme="1"/>
        <rFont val="Calibri"/>
        <family val="2"/>
        <scheme val="minor"/>
      </rPr>
      <t>o</t>
    </r>
    <r>
      <rPr>
        <b/>
        <sz val="14"/>
        <color theme="1"/>
        <rFont val="Calibri"/>
        <family val="2"/>
        <scheme val="minor"/>
      </rPr>
      <t>C)</t>
    </r>
  </si>
  <si>
    <t>VP values estimated from Figure 3.</t>
  </si>
  <si>
    <t>Extrapolation from measured VP data performed by the authors.</t>
  </si>
  <si>
    <t>NR: Not Reported</t>
  </si>
  <si>
    <t>a. Green shading indicates that the value was determined using a sulfuric acid solution</t>
  </si>
  <si>
    <t>c. Orange shading indicates a secondary reference source, including clearinghouse or chemical supply websites. Individual values obtained from these websites have not been validated. Values from clearinghouse websites were only included when there were no peer-reviewed values available.</t>
  </si>
  <si>
    <r>
      <t>HFPO-DA</t>
    </r>
    <r>
      <rPr>
        <vertAlign val="superscript"/>
        <sz val="11"/>
        <rFont val="Calibri"/>
        <family val="2"/>
        <scheme val="minor"/>
      </rPr>
      <t>d</t>
    </r>
  </si>
  <si>
    <t xml:space="preserve">   C:  Calculated or Extrapolated from Published Data</t>
  </si>
  <si>
    <t xml:space="preserve">   Ca:  Calculated using Advanced Chemistry Development (ACD/Labs) Software</t>
  </si>
  <si>
    <t xml:space="preserve">   E: Experimental</t>
  </si>
  <si>
    <t xml:space="preserve">   M: Modeled with LFER</t>
  </si>
  <si>
    <t xml:space="preserve">   Ma: Modeled with Absolve</t>
  </si>
  <si>
    <t xml:space="preserve">   Mc: Modeled with COSMOtherm</t>
  </si>
  <si>
    <t xml:space="preserve">   Me: Modeled with EPISuite</t>
  </si>
  <si>
    <t xml:space="preserve">   Mo:  Modeled with OPERA</t>
  </si>
  <si>
    <t xml:space="preserve">   Ms: Modeled with SPARC</t>
  </si>
  <si>
    <t xml:space="preserve">c. Values from the EPA Comptox Dashboard change periodically. It is advised that the user vet these values before using them. </t>
  </si>
  <si>
    <t>d. Orange shading indicates a secondary reference source, including clearinghouse or chemical supply websites. Individual values obtained from these websites have not been validated. Values from clearinghouse websites were only included when there were no peer-reviewed values available.</t>
  </si>
  <si>
    <r>
      <t>HFPO-DA</t>
    </r>
    <r>
      <rPr>
        <vertAlign val="superscript"/>
        <sz val="11"/>
        <rFont val="Calibri"/>
        <family val="2"/>
        <scheme val="minor"/>
      </rPr>
      <t>e</t>
    </r>
  </si>
  <si>
    <t>b. Blue shading indicates that the temperature was not reported, but assumed 25°C for conversion purposes</t>
  </si>
  <si>
    <t xml:space="preserve">b. Values from the EPA Comptox Dashboard change periodically. It is advised that the user vet these values before using them. </t>
  </si>
  <si>
    <t>a. Care must be taken when using values of solubility for PFAAs. While efforts were taken to only report values for the acid forms of these chemicals, many references are ambiguous and values for anionic forms may be reported here.</t>
  </si>
  <si>
    <t>d. HFPO-DA is the acid form - the ammonium salt form is commonly referred to as Gen-X</t>
  </si>
  <si>
    <t xml:space="preserve">a. Values from the EPA Comptox Dashboard change periodically. It is advised that the user vet these values before using them. </t>
  </si>
  <si>
    <t>b. Orange shading indicates a secondary reference source, including clearinghouse or chemical supply websites. Individual values obtained from these websites have not been validated. Values from clearinghouse websites were only included when there were no peer-reviewed values available.</t>
  </si>
  <si>
    <t>c. HFPO-DA is the acid form - the ammonium salt form is commonly referred to as Gen-X</t>
  </si>
  <si>
    <r>
      <t>Reference No.</t>
    </r>
    <r>
      <rPr>
        <b/>
        <vertAlign val="superscript"/>
        <sz val="14"/>
        <rFont val="Calibri"/>
        <family val="2"/>
        <scheme val="minor"/>
      </rPr>
      <t>b,c</t>
    </r>
  </si>
  <si>
    <t>a. Care must be taken when using values of vapor pressure for the PFAAs. While efforts were taken to only report values for the acid forms of these chemicals, many references are ambiguous and values for anionic forms may be reported here.</t>
  </si>
  <si>
    <t>e. HFPO-DA is the acid form - the ammonium salt form is commonly referred to as Gen-X</t>
  </si>
  <si>
    <r>
      <t>Reference</t>
    </r>
    <r>
      <rPr>
        <b/>
        <vertAlign val="superscript"/>
        <sz val="14"/>
        <rFont val="Calibri"/>
        <family val="2"/>
        <scheme val="minor"/>
      </rPr>
      <t>b</t>
    </r>
  </si>
  <si>
    <t>a. Orange shading indicates a secondary reference source, including clearinghouse or chemical supply websites. Individual values obtained from these websites have not been validated. Values from clearinghouse websites were only included when there were no peer-reviewed values available.</t>
  </si>
  <si>
    <t>b. HFPO-DA is the acid form - the ammonium salt form is commonly referred to as Gen-X</t>
  </si>
  <si>
    <r>
      <t>Reference No.</t>
    </r>
    <r>
      <rPr>
        <b/>
        <vertAlign val="superscript"/>
        <sz val="14"/>
        <rFont val="Calibri"/>
        <family val="2"/>
        <scheme val="minor"/>
      </rPr>
      <t>a</t>
    </r>
  </si>
  <si>
    <r>
      <t>HFPO-Da</t>
    </r>
    <r>
      <rPr>
        <vertAlign val="superscript"/>
        <sz val="11"/>
        <rFont val="Calibri"/>
        <family val="2"/>
        <scheme val="minor"/>
      </rPr>
      <t>b</t>
    </r>
  </si>
  <si>
    <r>
      <t>Reference No.</t>
    </r>
    <r>
      <rPr>
        <b/>
        <vertAlign val="superscript"/>
        <sz val="14"/>
        <color theme="1"/>
        <rFont val="Calibri"/>
        <family val="2"/>
        <scheme val="minor"/>
      </rPr>
      <t>a</t>
    </r>
  </si>
  <si>
    <t xml:space="preserve">     M: Modelled</t>
  </si>
  <si>
    <r>
      <t>K</t>
    </r>
    <r>
      <rPr>
        <vertAlign val="subscript"/>
        <sz val="11"/>
        <color theme="1"/>
        <rFont val="Calibri"/>
        <family val="2"/>
      </rPr>
      <t>oc</t>
    </r>
    <r>
      <rPr>
        <sz val="11"/>
        <color theme="1"/>
        <rFont val="Calibri"/>
        <family val="2"/>
      </rPr>
      <t xml:space="preserve"> does not directly capture any contributions from electrostatic interactions, meaning that estimating retardation in groundwater by measuring the fraction of organic carbon (f</t>
    </r>
    <r>
      <rPr>
        <vertAlign val="subscript"/>
        <sz val="11"/>
        <color theme="1"/>
        <rFont val="Calibri"/>
        <family val="2"/>
      </rPr>
      <t>oc</t>
    </r>
    <r>
      <rPr>
        <sz val="11"/>
        <color theme="1"/>
        <rFont val="Calibri"/>
        <family val="2"/>
      </rPr>
      <t>) in soil in combination with a literature-derived K</t>
    </r>
    <r>
      <rPr>
        <vertAlign val="subscript"/>
        <sz val="11"/>
        <color theme="1"/>
        <rFont val="Calibri"/>
        <family val="2"/>
      </rPr>
      <t>oc</t>
    </r>
    <r>
      <rPr>
        <sz val="11"/>
        <color theme="1"/>
        <rFont val="Calibri"/>
        <family val="2"/>
      </rPr>
      <t xml:space="preserve"> value may not always accurately represent retardation.</t>
    </r>
  </si>
  <si>
    <r>
      <t>Organic Carbon Normalized Sorption Coefficient (K</t>
    </r>
    <r>
      <rPr>
        <b/>
        <vertAlign val="subscript"/>
        <sz val="14"/>
        <color theme="1"/>
        <rFont val="Calibri"/>
        <family val="2"/>
        <scheme val="minor"/>
      </rPr>
      <t>oc</t>
    </r>
    <r>
      <rPr>
        <b/>
        <sz val="14"/>
        <color theme="1"/>
        <rFont val="Calibri"/>
        <family val="2"/>
        <scheme val="minor"/>
      </rPr>
      <t>) Values for Select PFAS</t>
    </r>
  </si>
  <si>
    <r>
      <t>K</t>
    </r>
    <r>
      <rPr>
        <b/>
        <vertAlign val="subscript"/>
        <sz val="14"/>
        <color theme="1"/>
        <rFont val="Calibri"/>
        <family val="2"/>
        <scheme val="minor"/>
      </rPr>
      <t>oc</t>
    </r>
  </si>
  <si>
    <t>Zhang et al., 2020</t>
  </si>
  <si>
    <t>Zhang, M., Yamada, K., Bourguet, S., Guelfo, J., Suuberg, E.M., 2020. “Vapor Pressure of Nine Perfluoroalkyl Substances (PFASs) Determined Using the Knudsen Effusion Method”, Jl. Chem. Eng. Data 65: 2332-2342.</t>
  </si>
  <si>
    <t>44.75-46.95</t>
  </si>
  <si>
    <t>89.75-92.35</t>
  </si>
  <si>
    <t>-13.2 - -5.9</t>
  </si>
  <si>
    <t>7.8-14.8</t>
  </si>
  <si>
    <t>19.1-32.8</t>
  </si>
  <si>
    <t>44.8-52.3</t>
  </si>
  <si>
    <t>53.2-66.5</t>
  </si>
  <si>
    <t>79.7-82.9</t>
  </si>
  <si>
    <t>67.7-101.2</t>
  </si>
  <si>
    <t>Schindler et al., 2013</t>
  </si>
  <si>
    <r>
      <t xml:space="preserve">Schindler, Bryan J., James H. Buchanan, John J. Mahle, Gregory W. Peterson, and T. Grant Glover.  2013.  "Ambient temperature vapor pressure and adsorptoin capacity for (perfluorooctyl) ethylene, 3-(perfluorobutyl)propanol, perfluorohexanoic acid, ethyl perfluoroocatanoate, and perfluoro-3,6-dioxaheptanoic acid".  </t>
    </r>
    <r>
      <rPr>
        <i/>
        <sz val="11"/>
        <color rgb="FF222222"/>
        <rFont val="Calibri"/>
        <family val="2"/>
        <scheme val="minor"/>
      </rPr>
      <t>Journal of Chemical Engineering Data</t>
    </r>
    <r>
      <rPr>
        <sz val="11"/>
        <color rgb="FF222222"/>
        <rFont val="Calibri"/>
        <family val="2"/>
        <scheme val="minor"/>
      </rPr>
      <t xml:space="preserve">.  58(6): 1806-1812.  doi: https://doi.org/10.1021/je400205g </t>
    </r>
  </si>
  <si>
    <t>X</t>
  </si>
  <si>
    <t>Cobranchi et al., 2006</t>
  </si>
  <si>
    <r>
      <t xml:space="preserve">Cobranchi, Daryl P., Miguel Botelho, L. William Buxton, Robert C. Buck and Mary A. Kaiser.  2006.  "Vapor pressure determinations of 8-2 fluorortelomer alcohol and 1-H perfluorooctane by capillary gas chromatography: Relative retention time versus headspace methods" </t>
    </r>
    <r>
      <rPr>
        <i/>
        <sz val="11"/>
        <rFont val="Calibri"/>
        <family val="2"/>
        <scheme val="minor"/>
      </rPr>
      <t>Journal of Chromatography A</t>
    </r>
    <r>
      <rPr>
        <sz val="11"/>
        <rFont val="Calibri"/>
        <family val="2"/>
        <scheme val="minor"/>
      </rPr>
      <t>.  1108(2): 248-251.  doi: https://doi.org/10.1016/j.chroma.2006.01.020</t>
    </r>
  </si>
  <si>
    <t>Steele et al., 2002b</t>
  </si>
  <si>
    <t>Steele et al., 2002a</t>
  </si>
  <si>
    <t>MacManus-Spencer et al., 2010</t>
  </si>
  <si>
    <t>MacManus-Spencer, L. A., Monica L. Tse, Paul C. Hebert, Heather N. Bischel, and Richard G. Luthy. 2010. Binding of Perfluorocarboxylates to Serum Albumin: A Comparison of Analytical Methods. Anal. Chem. 82(3): 974–981. https://pubs.acs.org/doi/10.1021/ac902238u</t>
  </si>
  <si>
    <t>375-85-10</t>
  </si>
  <si>
    <t>335-67-2</t>
  </si>
  <si>
    <t>335-67-3</t>
  </si>
  <si>
    <t>375-95-2</t>
  </si>
  <si>
    <t>335-76-3</t>
  </si>
  <si>
    <r>
      <t xml:space="preserve">Steele, W.V., R. D. Chirico, S. E. Knipmeyer, and A. Nguyen.  2002. "Vapor Pressure, Heat Capacity, and Density along the Saturation Line: Measurements for Benzenamine, Butylbenzene, sec-Butylbenzene, tert-Butylbenzene, 2,2-Dimethylbutanoic Acid, Tridecafluoroheptanoic Acid, 2-Butyl-2-ethyl-1,3-propanediol, 2,2,4-Trimethyl-1,3-pentanediol, and 1-Chloro-2-propanol" </t>
    </r>
    <r>
      <rPr>
        <i/>
        <sz val="11"/>
        <color theme="1"/>
        <rFont val="Calibri"/>
        <family val="2"/>
        <scheme val="minor"/>
      </rPr>
      <t>Journal of Chemical Engineering Data.</t>
    </r>
    <r>
      <rPr>
        <sz val="11"/>
        <color theme="1"/>
        <rFont val="Calibri"/>
        <family val="2"/>
        <scheme val="minor"/>
      </rPr>
      <t xml:space="preserve">  47(4): 648-666.  doi: https://doi.org/10.1021/je010083e</t>
    </r>
  </si>
  <si>
    <r>
      <t>C</t>
    </r>
    <r>
      <rPr>
        <vertAlign val="subscript"/>
        <sz val="11"/>
        <rFont val="Calibri"/>
        <family val="2"/>
        <scheme val="minor"/>
      </rPr>
      <t>3</t>
    </r>
    <r>
      <rPr>
        <sz val="11"/>
        <rFont val="Calibri"/>
        <family val="2"/>
        <scheme val="minor"/>
      </rPr>
      <t>F</t>
    </r>
    <r>
      <rPr>
        <vertAlign val="subscript"/>
        <sz val="11"/>
        <rFont val="Calibri"/>
        <family val="2"/>
        <scheme val="minor"/>
      </rPr>
      <t>7</t>
    </r>
    <r>
      <rPr>
        <sz val="11"/>
        <rFont val="Calibri"/>
        <family val="2"/>
        <scheme val="minor"/>
      </rPr>
      <t>COOH</t>
    </r>
  </si>
  <si>
    <r>
      <t>C</t>
    </r>
    <r>
      <rPr>
        <vertAlign val="subscript"/>
        <sz val="11"/>
        <rFont val="Calibri"/>
        <family val="2"/>
        <scheme val="minor"/>
      </rPr>
      <t>4</t>
    </r>
    <r>
      <rPr>
        <sz val="11"/>
        <rFont val="Calibri"/>
        <family val="2"/>
        <scheme val="minor"/>
      </rPr>
      <t>F</t>
    </r>
    <r>
      <rPr>
        <vertAlign val="subscript"/>
        <sz val="11"/>
        <rFont val="Calibri"/>
        <family val="2"/>
        <scheme val="minor"/>
      </rPr>
      <t>9</t>
    </r>
    <r>
      <rPr>
        <sz val="11"/>
        <rFont val="Calibri"/>
        <family val="2"/>
        <scheme val="minor"/>
      </rPr>
      <t>COOH</t>
    </r>
  </si>
  <si>
    <r>
      <t>C</t>
    </r>
    <r>
      <rPr>
        <vertAlign val="subscript"/>
        <sz val="11"/>
        <rFont val="Calibri"/>
        <family val="2"/>
        <scheme val="minor"/>
      </rPr>
      <t>5</t>
    </r>
    <r>
      <rPr>
        <sz val="11"/>
        <rFont val="Calibri"/>
        <family val="2"/>
        <scheme val="minor"/>
      </rPr>
      <t>F</t>
    </r>
    <r>
      <rPr>
        <vertAlign val="subscript"/>
        <sz val="11"/>
        <rFont val="Calibri"/>
        <family val="2"/>
        <scheme val="minor"/>
      </rPr>
      <t>11</t>
    </r>
    <r>
      <rPr>
        <sz val="11"/>
        <rFont val="Calibri"/>
        <family val="2"/>
        <scheme val="minor"/>
      </rPr>
      <t>COOH</t>
    </r>
  </si>
  <si>
    <r>
      <t>C</t>
    </r>
    <r>
      <rPr>
        <vertAlign val="subscript"/>
        <sz val="11"/>
        <rFont val="Calibri"/>
        <family val="2"/>
        <scheme val="minor"/>
      </rPr>
      <t>6</t>
    </r>
    <r>
      <rPr>
        <sz val="11"/>
        <rFont val="Calibri"/>
        <family val="2"/>
        <scheme val="minor"/>
      </rPr>
      <t>F</t>
    </r>
    <r>
      <rPr>
        <vertAlign val="subscript"/>
        <sz val="11"/>
        <rFont val="Calibri"/>
        <family val="2"/>
        <scheme val="minor"/>
      </rPr>
      <t>13</t>
    </r>
    <r>
      <rPr>
        <sz val="11"/>
        <rFont val="Calibri"/>
        <family val="2"/>
        <scheme val="minor"/>
      </rPr>
      <t>COOH</t>
    </r>
  </si>
  <si>
    <r>
      <t>C</t>
    </r>
    <r>
      <rPr>
        <vertAlign val="subscript"/>
        <sz val="11"/>
        <rFont val="Calibri"/>
        <family val="2"/>
        <scheme val="minor"/>
      </rPr>
      <t>7</t>
    </r>
    <r>
      <rPr>
        <sz val="11"/>
        <rFont val="Calibri"/>
        <family val="2"/>
        <scheme val="minor"/>
      </rPr>
      <t>F</t>
    </r>
    <r>
      <rPr>
        <vertAlign val="subscript"/>
        <sz val="11"/>
        <rFont val="Calibri"/>
        <family val="2"/>
        <scheme val="minor"/>
      </rPr>
      <t>15</t>
    </r>
    <r>
      <rPr>
        <sz val="11"/>
        <rFont val="Calibri"/>
        <family val="2"/>
        <scheme val="minor"/>
      </rPr>
      <t>COOH</t>
    </r>
  </si>
  <si>
    <r>
      <t>C</t>
    </r>
    <r>
      <rPr>
        <vertAlign val="subscript"/>
        <sz val="11"/>
        <rFont val="Calibri"/>
        <family val="2"/>
        <scheme val="minor"/>
      </rPr>
      <t>8</t>
    </r>
    <r>
      <rPr>
        <sz val="11"/>
        <rFont val="Calibri"/>
        <family val="2"/>
        <scheme val="minor"/>
      </rPr>
      <t>F</t>
    </r>
    <r>
      <rPr>
        <vertAlign val="subscript"/>
        <sz val="11"/>
        <rFont val="Calibri"/>
        <family val="2"/>
        <scheme val="minor"/>
      </rPr>
      <t>17</t>
    </r>
    <r>
      <rPr>
        <sz val="11"/>
        <rFont val="Calibri"/>
        <family val="2"/>
        <scheme val="minor"/>
      </rPr>
      <t>COOH</t>
    </r>
  </si>
  <si>
    <r>
      <t>C</t>
    </r>
    <r>
      <rPr>
        <vertAlign val="subscript"/>
        <sz val="11"/>
        <rFont val="Calibri"/>
        <family val="2"/>
        <scheme val="minor"/>
      </rPr>
      <t>9</t>
    </r>
    <r>
      <rPr>
        <sz val="11"/>
        <rFont val="Calibri"/>
        <family val="2"/>
        <scheme val="minor"/>
      </rPr>
      <t>F</t>
    </r>
    <r>
      <rPr>
        <vertAlign val="subscript"/>
        <sz val="11"/>
        <rFont val="Calibri"/>
        <family val="2"/>
        <scheme val="minor"/>
      </rPr>
      <t>19</t>
    </r>
    <r>
      <rPr>
        <sz val="11"/>
        <rFont val="Calibri"/>
        <family val="2"/>
        <scheme val="minor"/>
      </rPr>
      <t>COOH</t>
    </r>
  </si>
  <si>
    <r>
      <t>C</t>
    </r>
    <r>
      <rPr>
        <vertAlign val="subscript"/>
        <sz val="11"/>
        <rFont val="Calibri"/>
        <family val="2"/>
        <scheme val="minor"/>
      </rPr>
      <t>10</t>
    </r>
    <r>
      <rPr>
        <sz val="11"/>
        <rFont val="Calibri"/>
        <family val="2"/>
        <scheme val="minor"/>
      </rPr>
      <t>F</t>
    </r>
    <r>
      <rPr>
        <vertAlign val="subscript"/>
        <sz val="11"/>
        <rFont val="Calibri"/>
        <family val="2"/>
        <scheme val="minor"/>
      </rPr>
      <t>21</t>
    </r>
    <r>
      <rPr>
        <sz val="11"/>
        <rFont val="Calibri"/>
        <family val="2"/>
        <scheme val="minor"/>
      </rPr>
      <t>COOH</t>
    </r>
  </si>
  <si>
    <r>
      <t>C</t>
    </r>
    <r>
      <rPr>
        <vertAlign val="subscript"/>
        <sz val="11"/>
        <rFont val="Calibri"/>
        <family val="2"/>
        <scheme val="minor"/>
      </rPr>
      <t>11</t>
    </r>
    <r>
      <rPr>
        <sz val="11"/>
        <rFont val="Calibri"/>
        <family val="2"/>
        <scheme val="minor"/>
      </rPr>
      <t>F</t>
    </r>
    <r>
      <rPr>
        <vertAlign val="subscript"/>
        <sz val="11"/>
        <rFont val="Calibri"/>
        <family val="2"/>
        <scheme val="minor"/>
      </rPr>
      <t>23</t>
    </r>
    <r>
      <rPr>
        <sz val="11"/>
        <rFont val="Calibri"/>
        <family val="2"/>
        <scheme val="minor"/>
      </rPr>
      <t>COOH</t>
    </r>
  </si>
  <si>
    <r>
      <t>C</t>
    </r>
    <r>
      <rPr>
        <vertAlign val="subscript"/>
        <sz val="11"/>
        <rFont val="Calibri"/>
        <family val="2"/>
        <scheme val="minor"/>
      </rPr>
      <t>12</t>
    </r>
    <r>
      <rPr>
        <sz val="11"/>
        <rFont val="Calibri"/>
        <family val="2"/>
        <scheme val="minor"/>
      </rPr>
      <t>F</t>
    </r>
    <r>
      <rPr>
        <vertAlign val="subscript"/>
        <sz val="11"/>
        <rFont val="Calibri"/>
        <family val="2"/>
        <scheme val="minor"/>
      </rPr>
      <t>25</t>
    </r>
    <r>
      <rPr>
        <sz val="11"/>
        <rFont val="Calibri"/>
        <family val="2"/>
        <scheme val="minor"/>
      </rPr>
      <t>COOH</t>
    </r>
  </si>
  <si>
    <r>
      <t>C</t>
    </r>
    <r>
      <rPr>
        <vertAlign val="subscript"/>
        <sz val="11"/>
        <rFont val="Calibri"/>
        <family val="2"/>
        <scheme val="minor"/>
      </rPr>
      <t>13</t>
    </r>
    <r>
      <rPr>
        <sz val="11"/>
        <rFont val="Calibri"/>
        <family val="2"/>
        <scheme val="minor"/>
      </rPr>
      <t>F</t>
    </r>
    <r>
      <rPr>
        <vertAlign val="subscript"/>
        <sz val="11"/>
        <rFont val="Calibri"/>
        <family val="2"/>
        <scheme val="minor"/>
      </rPr>
      <t>27</t>
    </r>
    <r>
      <rPr>
        <sz val="11"/>
        <rFont val="Calibri"/>
        <family val="2"/>
        <scheme val="minor"/>
      </rPr>
      <t>COOH</t>
    </r>
  </si>
  <si>
    <r>
      <t>C</t>
    </r>
    <r>
      <rPr>
        <vertAlign val="subscript"/>
        <sz val="11"/>
        <rFont val="Calibri"/>
        <family val="2"/>
        <scheme val="minor"/>
      </rPr>
      <t>4</t>
    </r>
    <r>
      <rPr>
        <sz val="11"/>
        <rFont val="Calibri"/>
        <family val="2"/>
        <scheme val="minor"/>
      </rPr>
      <t>F</t>
    </r>
    <r>
      <rPr>
        <vertAlign val="subscript"/>
        <sz val="11"/>
        <rFont val="Calibri"/>
        <family val="2"/>
        <scheme val="minor"/>
      </rPr>
      <t>9</t>
    </r>
    <r>
      <rPr>
        <sz val="11"/>
        <rFont val="Calibri"/>
        <family val="2"/>
        <scheme val="minor"/>
      </rPr>
      <t>SO</t>
    </r>
    <r>
      <rPr>
        <vertAlign val="subscript"/>
        <sz val="11"/>
        <rFont val="Calibri"/>
        <family val="2"/>
        <scheme val="minor"/>
      </rPr>
      <t>3</t>
    </r>
    <r>
      <rPr>
        <sz val="11"/>
        <rFont val="Calibri"/>
        <family val="2"/>
        <scheme val="minor"/>
      </rPr>
      <t>H</t>
    </r>
  </si>
  <si>
    <r>
      <t>C</t>
    </r>
    <r>
      <rPr>
        <vertAlign val="subscript"/>
        <sz val="11"/>
        <rFont val="Calibri"/>
        <family val="2"/>
        <scheme val="minor"/>
      </rPr>
      <t>5</t>
    </r>
    <r>
      <rPr>
        <sz val="11"/>
        <rFont val="Calibri"/>
        <family val="2"/>
        <scheme val="minor"/>
      </rPr>
      <t>F</t>
    </r>
    <r>
      <rPr>
        <vertAlign val="subscript"/>
        <sz val="11"/>
        <rFont val="Calibri"/>
        <family val="2"/>
        <scheme val="minor"/>
      </rPr>
      <t>11</t>
    </r>
    <r>
      <rPr>
        <sz val="11"/>
        <rFont val="Calibri"/>
        <family val="2"/>
        <scheme val="minor"/>
      </rPr>
      <t>SO</t>
    </r>
    <r>
      <rPr>
        <vertAlign val="subscript"/>
        <sz val="11"/>
        <rFont val="Calibri"/>
        <family val="2"/>
        <scheme val="minor"/>
      </rPr>
      <t>3</t>
    </r>
    <r>
      <rPr>
        <sz val="11"/>
        <rFont val="Calibri"/>
        <family val="2"/>
        <scheme val="minor"/>
      </rPr>
      <t>H</t>
    </r>
  </si>
  <si>
    <r>
      <t>C</t>
    </r>
    <r>
      <rPr>
        <vertAlign val="subscript"/>
        <sz val="11"/>
        <rFont val="Calibri"/>
        <family val="2"/>
        <scheme val="minor"/>
      </rPr>
      <t>6</t>
    </r>
    <r>
      <rPr>
        <sz val="11"/>
        <rFont val="Calibri"/>
        <family val="2"/>
        <scheme val="minor"/>
      </rPr>
      <t>F</t>
    </r>
    <r>
      <rPr>
        <vertAlign val="subscript"/>
        <sz val="11"/>
        <rFont val="Calibri"/>
        <family val="2"/>
        <scheme val="minor"/>
      </rPr>
      <t>13</t>
    </r>
    <r>
      <rPr>
        <sz val="11"/>
        <rFont val="Calibri"/>
        <family val="2"/>
        <scheme val="minor"/>
      </rPr>
      <t>SO</t>
    </r>
    <r>
      <rPr>
        <vertAlign val="subscript"/>
        <sz val="11"/>
        <rFont val="Calibri"/>
        <family val="2"/>
        <scheme val="minor"/>
      </rPr>
      <t>3</t>
    </r>
    <r>
      <rPr>
        <sz val="11"/>
        <rFont val="Calibri"/>
        <family val="2"/>
        <scheme val="minor"/>
      </rPr>
      <t>H</t>
    </r>
  </si>
  <si>
    <r>
      <t>C</t>
    </r>
    <r>
      <rPr>
        <vertAlign val="subscript"/>
        <sz val="11"/>
        <rFont val="Calibri"/>
        <family val="2"/>
        <scheme val="minor"/>
      </rPr>
      <t>7</t>
    </r>
    <r>
      <rPr>
        <sz val="11"/>
        <rFont val="Calibri"/>
        <family val="2"/>
        <scheme val="minor"/>
      </rPr>
      <t>F</t>
    </r>
    <r>
      <rPr>
        <vertAlign val="subscript"/>
        <sz val="11"/>
        <rFont val="Calibri"/>
        <family val="2"/>
        <scheme val="minor"/>
      </rPr>
      <t>15</t>
    </r>
    <r>
      <rPr>
        <sz val="11"/>
        <rFont val="Calibri"/>
        <family val="2"/>
        <scheme val="minor"/>
      </rPr>
      <t>SO</t>
    </r>
    <r>
      <rPr>
        <vertAlign val="subscript"/>
        <sz val="11"/>
        <rFont val="Calibri"/>
        <family val="2"/>
        <scheme val="minor"/>
      </rPr>
      <t>3</t>
    </r>
    <r>
      <rPr>
        <sz val="11"/>
        <rFont val="Calibri"/>
        <family val="2"/>
        <scheme val="minor"/>
      </rPr>
      <t>H</t>
    </r>
  </si>
  <si>
    <r>
      <t>C</t>
    </r>
    <r>
      <rPr>
        <vertAlign val="subscript"/>
        <sz val="11"/>
        <rFont val="Calibri"/>
        <family val="2"/>
        <scheme val="minor"/>
      </rPr>
      <t>8</t>
    </r>
    <r>
      <rPr>
        <sz val="11"/>
        <rFont val="Calibri"/>
        <family val="2"/>
        <scheme val="minor"/>
      </rPr>
      <t>F</t>
    </r>
    <r>
      <rPr>
        <vertAlign val="subscript"/>
        <sz val="11"/>
        <rFont val="Calibri"/>
        <family val="2"/>
        <scheme val="minor"/>
      </rPr>
      <t>17</t>
    </r>
    <r>
      <rPr>
        <sz val="11"/>
        <rFont val="Calibri"/>
        <family val="2"/>
        <scheme val="minor"/>
      </rPr>
      <t>SO</t>
    </r>
    <r>
      <rPr>
        <vertAlign val="subscript"/>
        <sz val="11"/>
        <rFont val="Calibri"/>
        <family val="2"/>
        <scheme val="minor"/>
      </rPr>
      <t>3</t>
    </r>
    <r>
      <rPr>
        <sz val="11"/>
        <rFont val="Calibri"/>
        <family val="2"/>
        <scheme val="minor"/>
      </rPr>
      <t>H</t>
    </r>
  </si>
  <si>
    <r>
      <t>C</t>
    </r>
    <r>
      <rPr>
        <vertAlign val="subscript"/>
        <sz val="11"/>
        <rFont val="Calibri"/>
        <family val="2"/>
        <scheme val="minor"/>
      </rPr>
      <t>9</t>
    </r>
    <r>
      <rPr>
        <sz val="11"/>
        <rFont val="Calibri"/>
        <family val="2"/>
        <scheme val="minor"/>
      </rPr>
      <t>F</t>
    </r>
    <r>
      <rPr>
        <vertAlign val="subscript"/>
        <sz val="11"/>
        <rFont val="Calibri"/>
        <family val="2"/>
        <scheme val="minor"/>
      </rPr>
      <t>19</t>
    </r>
    <r>
      <rPr>
        <sz val="11"/>
        <rFont val="Calibri"/>
        <family val="2"/>
        <scheme val="minor"/>
      </rPr>
      <t>SO</t>
    </r>
    <r>
      <rPr>
        <vertAlign val="subscript"/>
        <sz val="11"/>
        <rFont val="Calibri"/>
        <family val="2"/>
        <scheme val="minor"/>
      </rPr>
      <t>3</t>
    </r>
    <r>
      <rPr>
        <sz val="11"/>
        <rFont val="Calibri"/>
        <family val="2"/>
        <scheme val="minor"/>
      </rPr>
      <t>H</t>
    </r>
  </si>
  <si>
    <r>
      <t>C</t>
    </r>
    <r>
      <rPr>
        <vertAlign val="subscript"/>
        <sz val="11"/>
        <rFont val="Calibri"/>
        <family val="2"/>
        <scheme val="minor"/>
      </rPr>
      <t>10</t>
    </r>
    <r>
      <rPr>
        <sz val="11"/>
        <rFont val="Calibri"/>
        <family val="2"/>
        <scheme val="minor"/>
      </rPr>
      <t>F</t>
    </r>
    <r>
      <rPr>
        <vertAlign val="subscript"/>
        <sz val="11"/>
        <rFont val="Calibri"/>
        <family val="2"/>
        <scheme val="minor"/>
      </rPr>
      <t>21</t>
    </r>
    <r>
      <rPr>
        <sz val="11"/>
        <rFont val="Calibri"/>
        <family val="2"/>
        <scheme val="minor"/>
      </rPr>
      <t>SO</t>
    </r>
    <r>
      <rPr>
        <vertAlign val="subscript"/>
        <sz val="11"/>
        <rFont val="Calibri"/>
        <family val="2"/>
        <scheme val="minor"/>
      </rPr>
      <t>3</t>
    </r>
    <r>
      <rPr>
        <sz val="11"/>
        <rFont val="Calibri"/>
        <family val="2"/>
        <scheme val="minor"/>
      </rPr>
      <t>H</t>
    </r>
  </si>
  <si>
    <r>
      <t>C</t>
    </r>
    <r>
      <rPr>
        <vertAlign val="subscript"/>
        <sz val="11"/>
        <rFont val="Calibri"/>
        <family val="2"/>
        <scheme val="minor"/>
      </rPr>
      <t>5</t>
    </r>
    <r>
      <rPr>
        <sz val="11"/>
        <rFont val="Calibri"/>
        <family val="2"/>
        <scheme val="minor"/>
      </rPr>
      <t>F</t>
    </r>
    <r>
      <rPr>
        <vertAlign val="subscript"/>
        <sz val="11"/>
        <rFont val="Calibri"/>
        <family val="2"/>
        <scheme val="minor"/>
      </rPr>
      <t>11</t>
    </r>
    <r>
      <rPr>
        <sz val="11"/>
        <rFont val="Calibri"/>
        <family val="2"/>
        <scheme val="minor"/>
      </rPr>
      <t>(CH</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COOH</t>
    </r>
  </si>
  <si>
    <r>
      <t>C</t>
    </r>
    <r>
      <rPr>
        <vertAlign val="subscript"/>
        <sz val="11"/>
        <rFont val="Calibri"/>
        <family val="2"/>
        <scheme val="minor"/>
      </rPr>
      <t>6</t>
    </r>
    <r>
      <rPr>
        <sz val="11"/>
        <rFont val="Calibri"/>
        <family val="2"/>
        <scheme val="minor"/>
      </rPr>
      <t>F</t>
    </r>
    <r>
      <rPr>
        <vertAlign val="subscript"/>
        <sz val="11"/>
        <rFont val="Calibri"/>
        <family val="2"/>
        <scheme val="minor"/>
      </rPr>
      <t>13</t>
    </r>
    <r>
      <rPr>
        <sz val="11"/>
        <rFont val="Calibri"/>
        <family val="2"/>
        <scheme val="minor"/>
      </rPr>
      <t>CH</t>
    </r>
    <r>
      <rPr>
        <vertAlign val="subscript"/>
        <sz val="11"/>
        <rFont val="Calibri"/>
        <family val="2"/>
        <scheme val="minor"/>
      </rPr>
      <t>2</t>
    </r>
    <r>
      <rPr>
        <sz val="11"/>
        <rFont val="Calibri"/>
        <family val="2"/>
        <scheme val="minor"/>
      </rPr>
      <t>COOH</t>
    </r>
  </si>
  <si>
    <r>
      <t>C</t>
    </r>
    <r>
      <rPr>
        <vertAlign val="subscript"/>
        <sz val="11"/>
        <rFont val="Calibri"/>
        <family val="2"/>
        <scheme val="minor"/>
      </rPr>
      <t>4</t>
    </r>
    <r>
      <rPr>
        <sz val="11"/>
        <rFont val="Calibri"/>
        <family val="2"/>
        <scheme val="minor"/>
      </rPr>
      <t>F</t>
    </r>
    <r>
      <rPr>
        <vertAlign val="subscript"/>
        <sz val="11"/>
        <rFont val="Calibri"/>
        <family val="2"/>
        <scheme val="minor"/>
      </rPr>
      <t>9</t>
    </r>
    <r>
      <rPr>
        <sz val="11"/>
        <rFont val="Calibri"/>
        <family val="2"/>
        <scheme val="minor"/>
      </rPr>
      <t>(CH</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SO</t>
    </r>
    <r>
      <rPr>
        <vertAlign val="subscript"/>
        <sz val="11"/>
        <rFont val="Calibri"/>
        <family val="2"/>
        <scheme val="minor"/>
      </rPr>
      <t>3</t>
    </r>
    <r>
      <rPr>
        <sz val="11"/>
        <rFont val="Calibri"/>
        <family val="2"/>
        <scheme val="minor"/>
      </rPr>
      <t>H</t>
    </r>
  </si>
  <si>
    <r>
      <t>C</t>
    </r>
    <r>
      <rPr>
        <vertAlign val="subscript"/>
        <sz val="11"/>
        <rFont val="Calibri"/>
        <family val="2"/>
        <scheme val="minor"/>
      </rPr>
      <t>6</t>
    </r>
    <r>
      <rPr>
        <sz val="11"/>
        <rFont val="Calibri"/>
        <family val="2"/>
        <scheme val="minor"/>
      </rPr>
      <t>F</t>
    </r>
    <r>
      <rPr>
        <vertAlign val="subscript"/>
        <sz val="11"/>
        <rFont val="Calibri"/>
        <family val="2"/>
        <scheme val="minor"/>
      </rPr>
      <t>13</t>
    </r>
    <r>
      <rPr>
        <sz val="11"/>
        <rFont val="Calibri"/>
        <family val="2"/>
        <scheme val="minor"/>
      </rPr>
      <t>(CH</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SO</t>
    </r>
    <r>
      <rPr>
        <vertAlign val="subscript"/>
        <sz val="11"/>
        <rFont val="Calibri"/>
        <family val="2"/>
        <scheme val="minor"/>
      </rPr>
      <t>3</t>
    </r>
    <r>
      <rPr>
        <sz val="11"/>
        <rFont val="Calibri"/>
        <family val="2"/>
        <scheme val="minor"/>
      </rPr>
      <t>H</t>
    </r>
  </si>
  <si>
    <r>
      <t>C</t>
    </r>
    <r>
      <rPr>
        <vertAlign val="subscript"/>
        <sz val="11"/>
        <rFont val="Calibri"/>
        <family val="2"/>
        <scheme val="minor"/>
      </rPr>
      <t>8</t>
    </r>
    <r>
      <rPr>
        <sz val="11"/>
        <rFont val="Calibri"/>
        <family val="2"/>
        <scheme val="minor"/>
      </rPr>
      <t>F</t>
    </r>
    <r>
      <rPr>
        <vertAlign val="subscript"/>
        <sz val="11"/>
        <rFont val="Calibri"/>
        <family val="2"/>
        <scheme val="minor"/>
      </rPr>
      <t>17</t>
    </r>
    <r>
      <rPr>
        <sz val="11"/>
        <rFont val="Calibri"/>
        <family val="2"/>
        <scheme val="minor"/>
      </rPr>
      <t>(CH</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SO</t>
    </r>
    <r>
      <rPr>
        <vertAlign val="subscript"/>
        <sz val="11"/>
        <rFont val="Calibri"/>
        <family val="2"/>
        <scheme val="minor"/>
      </rPr>
      <t>3</t>
    </r>
    <r>
      <rPr>
        <sz val="11"/>
        <rFont val="Calibri"/>
        <family val="2"/>
        <scheme val="minor"/>
      </rPr>
      <t>H</t>
    </r>
  </si>
  <si>
    <r>
      <t>C</t>
    </r>
    <r>
      <rPr>
        <vertAlign val="subscript"/>
        <sz val="11"/>
        <rFont val="Calibri"/>
        <family val="2"/>
        <scheme val="minor"/>
      </rPr>
      <t>4</t>
    </r>
    <r>
      <rPr>
        <sz val="11"/>
        <rFont val="Calibri"/>
        <family val="2"/>
        <scheme val="minor"/>
      </rPr>
      <t>F</t>
    </r>
    <r>
      <rPr>
        <vertAlign val="subscript"/>
        <sz val="11"/>
        <rFont val="Calibri"/>
        <family val="2"/>
        <scheme val="minor"/>
      </rPr>
      <t>9</t>
    </r>
    <r>
      <rPr>
        <sz val="11"/>
        <rFont val="Calibri"/>
        <family val="2"/>
        <scheme val="minor"/>
      </rPr>
      <t>(CH</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OH</t>
    </r>
  </si>
  <si>
    <t xml:space="preserve">-44 </t>
  </si>
  <si>
    <r>
      <t>C</t>
    </r>
    <r>
      <rPr>
        <vertAlign val="subscript"/>
        <sz val="11"/>
        <rFont val="Calibri"/>
        <family val="2"/>
        <scheme val="minor"/>
      </rPr>
      <t>6</t>
    </r>
    <r>
      <rPr>
        <sz val="11"/>
        <rFont val="Calibri"/>
        <family val="2"/>
        <scheme val="minor"/>
      </rPr>
      <t>F</t>
    </r>
    <r>
      <rPr>
        <vertAlign val="subscript"/>
        <sz val="11"/>
        <rFont val="Calibri"/>
        <family val="2"/>
        <scheme val="minor"/>
      </rPr>
      <t>13</t>
    </r>
    <r>
      <rPr>
        <sz val="11"/>
        <rFont val="Calibri"/>
        <family val="2"/>
        <scheme val="minor"/>
      </rPr>
      <t>(CH</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OH</t>
    </r>
  </si>
  <si>
    <r>
      <t>C</t>
    </r>
    <r>
      <rPr>
        <vertAlign val="subscript"/>
        <sz val="11"/>
        <rFont val="Calibri"/>
        <family val="2"/>
        <scheme val="minor"/>
      </rPr>
      <t>8</t>
    </r>
    <r>
      <rPr>
        <sz val="11"/>
        <rFont val="Calibri"/>
        <family val="2"/>
        <scheme val="minor"/>
      </rPr>
      <t>F</t>
    </r>
    <r>
      <rPr>
        <vertAlign val="subscript"/>
        <sz val="11"/>
        <rFont val="Calibri"/>
        <family val="2"/>
        <scheme val="minor"/>
      </rPr>
      <t>17</t>
    </r>
    <r>
      <rPr>
        <sz val="11"/>
        <rFont val="Calibri"/>
        <family val="2"/>
        <scheme val="minor"/>
      </rPr>
      <t>(CH</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OH</t>
    </r>
  </si>
  <si>
    <r>
      <t>C</t>
    </r>
    <r>
      <rPr>
        <vertAlign val="subscript"/>
        <sz val="11"/>
        <rFont val="Calibri"/>
        <family val="2"/>
        <scheme val="minor"/>
      </rPr>
      <t>10</t>
    </r>
    <r>
      <rPr>
        <sz val="11"/>
        <rFont val="Calibri"/>
        <family val="2"/>
        <scheme val="minor"/>
      </rPr>
      <t>F</t>
    </r>
    <r>
      <rPr>
        <vertAlign val="subscript"/>
        <sz val="11"/>
        <rFont val="Calibri"/>
        <family val="2"/>
        <scheme val="minor"/>
      </rPr>
      <t>21</t>
    </r>
    <r>
      <rPr>
        <sz val="11"/>
        <rFont val="Calibri"/>
        <family val="2"/>
        <scheme val="minor"/>
      </rPr>
      <t>(CH</t>
    </r>
    <r>
      <rPr>
        <vertAlign val="subscript"/>
        <sz val="11"/>
        <rFont val="Calibri"/>
        <family val="2"/>
        <scheme val="minor"/>
      </rPr>
      <t>2</t>
    </r>
    <r>
      <rPr>
        <sz val="11"/>
        <rFont val="Calibri"/>
        <family val="2"/>
        <scheme val="minor"/>
      </rPr>
      <t>)</t>
    </r>
    <r>
      <rPr>
        <vertAlign val="subscript"/>
        <sz val="11"/>
        <rFont val="Calibri"/>
        <family val="2"/>
        <scheme val="minor"/>
      </rPr>
      <t>2</t>
    </r>
    <r>
      <rPr>
        <sz val="11"/>
        <rFont val="Calibri"/>
        <family val="2"/>
        <scheme val="minor"/>
      </rPr>
      <t>OH</t>
    </r>
  </si>
  <si>
    <r>
      <t>Reported Value</t>
    </r>
    <r>
      <rPr>
        <b/>
        <vertAlign val="superscript"/>
        <sz val="14"/>
        <rFont val="Calibri"/>
        <family val="2"/>
      </rPr>
      <t>a</t>
    </r>
  </si>
  <si>
    <r>
      <t>Unit Conversions</t>
    </r>
    <r>
      <rPr>
        <b/>
        <vertAlign val="superscript"/>
        <sz val="14"/>
        <rFont val="Calibri"/>
        <family val="2"/>
        <scheme val="minor"/>
      </rPr>
      <t>a</t>
    </r>
  </si>
  <si>
    <r>
      <t>Reference</t>
    </r>
    <r>
      <rPr>
        <b/>
        <vertAlign val="superscript"/>
        <sz val="14"/>
        <rFont val="Calibri"/>
        <family val="2"/>
      </rPr>
      <t>b</t>
    </r>
  </si>
  <si>
    <r>
      <t>Reference No.</t>
    </r>
    <r>
      <rPr>
        <b/>
        <vertAlign val="superscript"/>
        <sz val="14"/>
        <rFont val="Calibri"/>
        <family val="2"/>
      </rPr>
      <t>b,c</t>
    </r>
  </si>
  <si>
    <r>
      <t>T 
(°C)</t>
    </r>
    <r>
      <rPr>
        <b/>
        <vertAlign val="superscript"/>
        <sz val="14"/>
        <rFont val="Calibri"/>
        <family val="2"/>
      </rPr>
      <t>b</t>
    </r>
  </si>
  <si>
    <r>
      <t>Reference</t>
    </r>
    <r>
      <rPr>
        <b/>
        <vertAlign val="superscript"/>
        <sz val="14"/>
        <rFont val="Calibri"/>
        <family val="2"/>
      </rPr>
      <t>c</t>
    </r>
  </si>
  <si>
    <r>
      <t>Reference No.</t>
    </r>
    <r>
      <rPr>
        <b/>
        <vertAlign val="superscript"/>
        <sz val="14"/>
        <rFont val="Calibri"/>
        <family val="2"/>
        <scheme val="minor"/>
      </rPr>
      <t>c,d</t>
    </r>
  </si>
  <si>
    <r>
      <t>Pa-m</t>
    </r>
    <r>
      <rPr>
        <b/>
        <vertAlign val="superscript"/>
        <sz val="14"/>
        <rFont val="Calibri"/>
        <family val="2"/>
        <scheme val="minor"/>
      </rPr>
      <t>3</t>
    </r>
    <r>
      <rPr>
        <b/>
        <sz val="14"/>
        <rFont val="Calibri"/>
        <family val="2"/>
        <scheme val="minor"/>
      </rPr>
      <t>/mol</t>
    </r>
  </si>
  <si>
    <r>
      <t>mol/m</t>
    </r>
    <r>
      <rPr>
        <b/>
        <vertAlign val="superscript"/>
        <sz val="14"/>
        <rFont val="Calibri"/>
        <family val="2"/>
        <scheme val="minor"/>
      </rPr>
      <t>3</t>
    </r>
    <r>
      <rPr>
        <b/>
        <sz val="14"/>
        <rFont val="Calibri"/>
        <family val="2"/>
        <scheme val="minor"/>
      </rPr>
      <t>-Pa</t>
    </r>
  </si>
  <si>
    <r>
      <t>atm-m</t>
    </r>
    <r>
      <rPr>
        <b/>
        <vertAlign val="superscript"/>
        <sz val="14"/>
        <rFont val="Calibri"/>
        <family val="2"/>
        <scheme val="minor"/>
      </rPr>
      <t>3</t>
    </r>
    <r>
      <rPr>
        <b/>
        <sz val="14"/>
        <rFont val="Calibri"/>
        <family val="2"/>
        <scheme val="minor"/>
      </rPr>
      <t>/mol</t>
    </r>
  </si>
  <si>
    <r>
      <t>mol/m</t>
    </r>
    <r>
      <rPr>
        <b/>
        <vertAlign val="superscript"/>
        <sz val="14"/>
        <rFont val="Calibri"/>
        <family val="2"/>
        <scheme val="minor"/>
      </rPr>
      <t>3</t>
    </r>
    <r>
      <rPr>
        <b/>
        <sz val="14"/>
        <rFont val="Calibri"/>
        <family val="2"/>
        <scheme val="minor"/>
      </rPr>
      <t>-atm</t>
    </r>
  </si>
  <si>
    <r>
      <t>K</t>
    </r>
    <r>
      <rPr>
        <b/>
        <vertAlign val="subscript"/>
        <sz val="14"/>
        <rFont val="Calibri"/>
        <family val="2"/>
        <scheme val="minor"/>
      </rPr>
      <t>aw</t>
    </r>
    <r>
      <rPr>
        <b/>
        <sz val="14"/>
        <rFont val="Calibri"/>
        <family val="2"/>
        <scheme val="minor"/>
      </rPr>
      <t xml:space="preserve"> (Dimensionless)</t>
    </r>
  </si>
  <si>
    <r>
      <t>Log K</t>
    </r>
    <r>
      <rPr>
        <b/>
        <vertAlign val="subscript"/>
        <sz val="14"/>
        <rFont val="Calibri"/>
        <family val="2"/>
        <scheme val="minor"/>
      </rPr>
      <t>aw</t>
    </r>
  </si>
  <si>
    <r>
      <t>Log K</t>
    </r>
    <r>
      <rPr>
        <b/>
        <vertAlign val="subscript"/>
        <sz val="14"/>
        <rFont val="Calibri"/>
        <family val="2"/>
        <scheme val="minor"/>
      </rPr>
      <t>oc</t>
    </r>
    <r>
      <rPr>
        <b/>
        <sz val="14"/>
        <rFont val="Calibri"/>
        <family val="2"/>
        <scheme val="minor"/>
      </rPr>
      <t xml:space="preserve"> (± St. Dev.)</t>
    </r>
  </si>
  <si>
    <t xml:space="preserve">2.63 (±0.34) </t>
  </si>
  <si>
    <t>11Cl-PF3OUdS or F53B Minor</t>
  </si>
  <si>
    <t>9Cl-PF3ONS or F53B Major</t>
  </si>
  <si>
    <t>October 2021</t>
  </si>
  <si>
    <t xml:space="preserve">     L:  Laboratory-Derived</t>
  </si>
  <si>
    <t xml:space="preserve">This Main Table belongs with the ITRC PFAS Technical and Regulatory Guidance Document. The ITRC intends to update this table periodically as new information is gathered. The user is encouraged to visit the ITRC PFAS web page (https://pfas-1.itrcweb.org) to access the current version of this file. Please See ITRC Disclaimer https://pfas-1.itrcweb.org/about-itrc/#disclaimer                     </t>
  </si>
  <si>
    <t xml:space="preserve">This table belongs with the ITRC PFAS Technical and Regulatory Guidance Document. The ITRC intends to update this table periodically as new information is gathered. The user is encouraged to visit the ITRC PFAS web page (https://pfas-1.itrcweb.org) to access the current version of this file. Please See ITRC Disclaimer https://pfas-1.itrcweb.org/about-itrc/#disclaimer                  </t>
  </si>
  <si>
    <t xml:space="preserve">This table belongs with the ITRC PFAS Technical and Regulatory Guidance Document. The ITRC intends to update this table periodically as new information is gathered. The user is encouraged to visit the ITRC PFAS web page (https://pfas-1.itrcweb.org) to access the current version of this file. Please See ITRC Disclaimer https://pfas-1.itrcweb.org/about-itrc/#disclaimer         </t>
  </si>
  <si>
    <t xml:space="preserve">This table belongs with the ITRC PFAS Technical and Regulatory Guidance Document. The ITRC intends to update this table periodically as new information is gathered. The user is encouraged to visit the ITRC PFAS web page (https://pfas-1.itrcweb.org) to access the current version of this file. Please See ITRC Disclaimer https://pfas-1.itrcweb.org/about-itrc/#disclaimer    </t>
  </si>
  <si>
    <t xml:space="preserve">This table belongs with the ITRC PFAS Technical and Regulatory Guidance Document. The ITRC intends to update this table periodically as new information is gathered. The user is encouraged to visit the ITRC PFAS web page (https://pfas-1.itrcweb.org) to access the current version of this file. Please See ITRC Disclaimer https://pfas-1.itrcweb.org/about-itrc/#disclaimer                      </t>
  </si>
  <si>
    <t xml:space="preserve">This table belongs with the ITRC PFAS Technical and Regulatory Guidance Document. The ITRC intends to update this table periodically as new information is gathered. The user is encouraged to visit the ITRC PFAS web page (https://pfas-1.itrcweb.org) to access the current version of this file. Please See ITRC Disclaimer https://pfas-1.itrcweb.org/about-itrc/#disclaimer   </t>
  </si>
  <si>
    <t xml:space="preserve">This table belongs with the ITRC PFAS Technical and Regulatory Guidance Document. The ITRC intends to update this table periodically as new information is gathered. The user is encouraged to visit the ITRC PFAS web page (https://pfas-1.itrcweb.org) to access the current version of this file. Please See ITRC Disclaimer https://pfas-1.itrcweb.org/about-itrc/#disclaimer                    </t>
  </si>
  <si>
    <t>Users who identify updates to the material in this table are encouraged to send that information to itrc@itrcweb.org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</si>
</sst>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409]General"/>
    <numFmt numFmtId="166" formatCode="0.00000"/>
    <numFmt numFmtId="167" formatCode="0.0000"/>
    <numFmt numFmtId="168" formatCode="0.000"/>
    <numFmt numFmtId="169" formatCode="0.0E+00"/>
  </numFmts>
  <fonts count="6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4"/>
      <color theme="1"/>
      <name val="Calibri"/>
      <family val="2"/>
    </font>
    <font>
      <b/>
      <sz val="14"/>
      <color theme="1"/>
      <name val="Calibri"/>
      <family val="2"/>
    </font>
    <font>
      <b/>
      <vertAlign val="superscript"/>
      <sz val="14"/>
      <color theme="1"/>
      <name val="Calibri"/>
      <family val="2"/>
    </font>
    <font>
      <b/>
      <vertAlign val="subscript"/>
      <sz val="14"/>
      <color theme="1"/>
      <name val="Calibri"/>
      <family val="2"/>
    </font>
    <font>
      <sz val="11"/>
      <color rgb="FF000000"/>
      <name val="Calibri"/>
      <family val="2"/>
    </font>
    <font>
      <b/>
      <sz val="16"/>
      <color rgb="FFFF0000"/>
      <name val="Calibri"/>
      <family val="2"/>
      <scheme val="minor"/>
    </font>
    <font>
      <b/>
      <sz val="10"/>
      <name val="Arial Narrow"/>
      <family val="2"/>
    </font>
    <font>
      <b/>
      <sz val="11"/>
      <color theme="9"/>
      <name val="Calibri"/>
      <family val="2"/>
    </font>
    <font>
      <sz val="11"/>
      <name val="Calibri"/>
      <family val="2"/>
    </font>
    <font>
      <b/>
      <sz val="11"/>
      <color rgb="FF7030A0"/>
      <name val="Calibri"/>
      <family val="2"/>
    </font>
    <font>
      <sz val="12"/>
      <color theme="1"/>
      <name val="Calibri"/>
      <family val="2"/>
      <scheme val="minor"/>
    </font>
    <font>
      <sz val="12"/>
      <color rgb="FF000000"/>
      <name val="Calibri"/>
      <family val="2"/>
    </font>
    <font>
      <u/>
      <sz val="11"/>
      <name val="Calibri"/>
      <family val="2"/>
    </font>
    <font>
      <b/>
      <sz val="11"/>
      <color rgb="FF0070C0"/>
      <name val="Calibri"/>
      <family val="2"/>
    </font>
    <font>
      <b/>
      <sz val="11"/>
      <color theme="5" tint="-0.249977111117893"/>
      <name val="Calibri"/>
      <family val="2"/>
    </font>
    <font>
      <b/>
      <sz val="11"/>
      <color rgb="FFFF6600"/>
      <name val="Calibri"/>
      <family val="2"/>
    </font>
    <font>
      <b/>
      <sz val="14"/>
      <name val="Calibri"/>
      <family val="2"/>
      <scheme val="minor"/>
    </font>
    <font>
      <b/>
      <sz val="12"/>
      <color rgb="FFFF0000"/>
      <name val="Calibri"/>
      <family val="2"/>
    </font>
    <font>
      <b/>
      <sz val="11"/>
      <color rgb="FFFF0000"/>
      <name val="Calibri"/>
      <family val="2"/>
    </font>
    <font>
      <u/>
      <sz val="11"/>
      <color theme="7" tint="-0.249977111117893"/>
      <name val="Calibri"/>
      <family val="2"/>
    </font>
    <font>
      <sz val="11"/>
      <color theme="7" tint="-0.249977111117893"/>
      <name val="Calibri"/>
      <family val="2"/>
    </font>
    <font>
      <b/>
      <sz val="11"/>
      <color theme="1"/>
      <name val="Calibri"/>
      <family val="2"/>
      <scheme val="minor"/>
    </font>
    <font>
      <sz val="12"/>
      <name val="Calibri"/>
      <family val="2"/>
      <scheme val="minor"/>
    </font>
    <font>
      <b/>
      <sz val="14"/>
      <color rgb="FF000000"/>
      <name val="Calibri"/>
      <family val="2"/>
    </font>
    <font>
      <sz val="11"/>
      <name val="Calibri"/>
      <family val="2"/>
      <scheme val="minor"/>
    </font>
    <font>
      <b/>
      <sz val="12"/>
      <color theme="1"/>
      <name val="Calibri"/>
      <family val="2"/>
      <scheme val="minor"/>
    </font>
    <font>
      <i/>
      <sz val="11"/>
      <name val="Calibri"/>
      <family val="2"/>
      <scheme val="minor"/>
    </font>
    <font>
      <vertAlign val="subscript"/>
      <sz val="11"/>
      <color theme="1"/>
      <name val="Calibri"/>
      <family val="2"/>
      <scheme val="minor"/>
    </font>
    <font>
      <u/>
      <sz val="11"/>
      <name val="Calibri"/>
      <family val="2"/>
      <scheme val="minor"/>
    </font>
    <font>
      <strike/>
      <sz val="11"/>
      <name val="Calibri"/>
      <family val="2"/>
      <scheme val="minor"/>
    </font>
    <font>
      <sz val="11"/>
      <color rgb="FF222222"/>
      <name val="Calibri"/>
      <family val="2"/>
      <scheme val="minor"/>
    </font>
    <font>
      <i/>
      <sz val="11"/>
      <color rgb="FF222222"/>
      <name val="Calibri"/>
      <family val="2"/>
      <scheme val="minor"/>
    </font>
    <font>
      <b/>
      <sz val="14"/>
      <color theme="1"/>
      <name val="Calibri"/>
      <family val="2"/>
      <scheme val="minor"/>
    </font>
    <font>
      <b/>
      <sz val="11"/>
      <name val="Calibri"/>
      <family val="2"/>
    </font>
    <font>
      <i/>
      <sz val="11"/>
      <color theme="1"/>
      <name val="Calibri"/>
      <family val="2"/>
      <scheme val="minor"/>
    </font>
    <font>
      <b/>
      <sz val="11"/>
      <name val="Calibri"/>
      <family val="2"/>
      <scheme val="minor"/>
    </font>
    <font>
      <b/>
      <vertAlign val="superscript"/>
      <sz val="14"/>
      <color theme="1"/>
      <name val="Calibri"/>
      <family val="2"/>
      <scheme val="minor"/>
    </font>
    <font>
      <vertAlign val="superscript"/>
      <sz val="11"/>
      <name val="Calibri"/>
      <family val="2"/>
      <scheme val="minor"/>
    </font>
    <font>
      <sz val="14"/>
      <color theme="1"/>
      <name val="Calibri"/>
      <family val="2"/>
      <scheme val="minor"/>
    </font>
    <font>
      <vertAlign val="subscript"/>
      <sz val="11"/>
      <name val="Calibri"/>
      <family val="2"/>
      <scheme val="minor"/>
    </font>
    <font>
      <sz val="14"/>
      <color rgb="FF000000"/>
      <name val="Calibri"/>
      <family val="2"/>
      <scheme val="minor"/>
    </font>
    <font>
      <sz val="11"/>
      <color rgb="FF202122"/>
      <name val="Arial"/>
      <family val="2"/>
    </font>
    <font>
      <u/>
      <sz val="11"/>
      <color rgb="FF0B0080"/>
      <name val="Arial"/>
      <family val="2"/>
    </font>
    <font>
      <b/>
      <vertAlign val="subscript"/>
      <sz val="14"/>
      <color theme="1"/>
      <name val="Calibri"/>
      <family val="2"/>
      <scheme val="minor"/>
    </font>
    <font>
      <b/>
      <vertAlign val="superscript"/>
      <sz val="14"/>
      <name val="Calibri"/>
      <family val="2"/>
      <scheme val="minor"/>
    </font>
    <font>
      <vertAlign val="subscript"/>
      <sz val="11"/>
      <color theme="1"/>
      <name val="Calibri"/>
      <family val="2"/>
    </font>
    <font>
      <sz val="8"/>
      <name val="Calibri"/>
      <family val="2"/>
      <scheme val="minor"/>
    </font>
    <font>
      <b/>
      <sz val="14"/>
      <name val="Calibri"/>
      <family val="2"/>
    </font>
    <font>
      <b/>
      <vertAlign val="superscript"/>
      <sz val="14"/>
      <name val="Calibri"/>
      <family val="2"/>
    </font>
    <font>
      <b/>
      <vertAlign val="subscript"/>
      <sz val="14"/>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rgb="FF92D050"/>
        <bgColor indexed="64"/>
      </patternFill>
    </fill>
  </fills>
  <borders count="68">
    <border>
      <left/>
      <right/>
      <top/>
      <bottom/>
      <diagonal/>
    </border>
    <border>
      <left/>
      <right/>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theme="0" tint="-0.249977111117893"/>
      </right>
      <top style="medium">
        <color indexed="64"/>
      </top>
      <bottom style="medium">
        <color indexed="64"/>
      </bottom>
      <diagonal/>
    </border>
    <border>
      <left style="thin">
        <color theme="0" tint="-0.249977111117893"/>
      </left>
      <right/>
      <top style="medium">
        <color indexed="64"/>
      </top>
      <bottom style="medium">
        <color indexed="64"/>
      </bottom>
      <diagonal/>
    </border>
    <border>
      <left/>
      <right style="medium">
        <color auto="1"/>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auto="1"/>
      </right>
      <top style="medium">
        <color auto="1"/>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auto="1"/>
      </top>
      <bottom/>
      <diagonal/>
    </border>
    <border>
      <left style="thin">
        <color indexed="64"/>
      </left>
      <right/>
      <top style="thin">
        <color indexed="64"/>
      </top>
      <bottom style="medium">
        <color auto="1"/>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1">
    <xf numFmtId="0" fontId="0" fillId="0" borderId="0"/>
    <xf numFmtId="0" fontId="20" fillId="0" borderId="0"/>
    <xf numFmtId="0" fontId="14" fillId="0" borderId="0"/>
    <xf numFmtId="0" fontId="13" fillId="0" borderId="0"/>
    <xf numFmtId="0" fontId="26" fillId="0" borderId="0"/>
    <xf numFmtId="0" fontId="13" fillId="0" borderId="0"/>
    <xf numFmtId="165" fontId="27" fillId="0" borderId="0"/>
    <xf numFmtId="0" fontId="11" fillId="0" borderId="0"/>
    <xf numFmtId="0" fontId="10" fillId="0" borderId="0"/>
    <xf numFmtId="0" fontId="8" fillId="0" borderId="0"/>
    <xf numFmtId="0" fontId="7" fillId="0" borderId="0"/>
  </cellStyleXfs>
  <cellXfs count="946">
    <xf numFmtId="0" fontId="0" fillId="0" borderId="0" xfId="0"/>
    <xf numFmtId="0" fontId="15" fillId="0" borderId="0" xfId="0" applyFont="1" applyAlignment="1">
      <alignment wrapText="1"/>
    </xf>
    <xf numFmtId="0" fontId="15" fillId="0" borderId="0" xfId="0" applyFont="1"/>
    <xf numFmtId="0" fontId="15" fillId="0" borderId="0" xfId="0" applyFont="1" applyAlignment="1">
      <alignment horizontal="center"/>
    </xf>
    <xf numFmtId="17" fontId="21" fillId="0" borderId="0" xfId="1" quotePrefix="1" applyNumberFormat="1" applyFont="1"/>
    <xf numFmtId="0" fontId="20" fillId="0" borderId="0" xfId="1" applyAlignment="1">
      <alignment horizontal="center"/>
    </xf>
    <xf numFmtId="0" fontId="20" fillId="0" borderId="0" xfId="1"/>
    <xf numFmtId="0" fontId="20" fillId="0" borderId="0" xfId="1" applyAlignment="1">
      <alignment wrapText="1"/>
    </xf>
    <xf numFmtId="0" fontId="20" fillId="0" borderId="0" xfId="1" applyAlignment="1">
      <alignment horizontal="left"/>
    </xf>
    <xf numFmtId="0" fontId="23" fillId="0" borderId="0" xfId="0" applyFont="1"/>
    <xf numFmtId="0" fontId="15" fillId="0" borderId="0" xfId="0" applyFont="1" applyAlignment="1">
      <alignment horizontal="left"/>
    </xf>
    <xf numFmtId="0" fontId="24" fillId="0" borderId="0" xfId="0" applyFont="1"/>
    <xf numFmtId="0" fontId="29" fillId="0" borderId="0" xfId="0" applyFont="1"/>
    <xf numFmtId="0" fontId="15" fillId="0" borderId="0" xfId="0" applyFont="1" applyFill="1"/>
    <xf numFmtId="0" fontId="12" fillId="0" borderId="0" xfId="1" applyFont="1" applyAlignment="1">
      <alignment wrapText="1"/>
    </xf>
    <xf numFmtId="0" fontId="34" fillId="0" borderId="0" xfId="0" applyFont="1"/>
    <xf numFmtId="0" fontId="15" fillId="0" borderId="0" xfId="0" applyFont="1" applyBorder="1" applyAlignment="1">
      <alignment horizontal="center"/>
    </xf>
    <xf numFmtId="0" fontId="15" fillId="0" borderId="0" xfId="0" applyFont="1" applyBorder="1"/>
    <xf numFmtId="1" fontId="15" fillId="0" borderId="0" xfId="0" applyNumberFormat="1" applyFont="1" applyBorder="1"/>
    <xf numFmtId="0" fontId="24" fillId="0" borderId="0" xfId="0" applyFont="1" applyBorder="1"/>
    <xf numFmtId="0" fontId="20" fillId="0" borderId="0" xfId="1" applyBorder="1"/>
    <xf numFmtId="0" fontId="23" fillId="0" borderId="0" xfId="0" applyFont="1" applyBorder="1"/>
    <xf numFmtId="0" fontId="25" fillId="0" borderId="0" xfId="0" applyFont="1" applyBorder="1"/>
    <xf numFmtId="0" fontId="12" fillId="0" borderId="0" xfId="1" applyFont="1" applyBorder="1" applyAlignment="1">
      <alignment wrapText="1"/>
    </xf>
    <xf numFmtId="0" fontId="34" fillId="0" borderId="0" xfId="0" applyFont="1" applyBorder="1"/>
    <xf numFmtId="0" fontId="29" fillId="0" borderId="0" xfId="0" applyFont="1" applyBorder="1"/>
    <xf numFmtId="0" fontId="30" fillId="0" borderId="0" xfId="0" applyFont="1" applyBorder="1"/>
    <xf numFmtId="0" fontId="31" fillId="0" borderId="0" xfId="0" applyFont="1" applyBorder="1"/>
    <xf numFmtId="0" fontId="16" fillId="0" borderId="0" xfId="0" applyFont="1" applyBorder="1"/>
    <xf numFmtId="0" fontId="15" fillId="0" borderId="0" xfId="0" applyFont="1" applyBorder="1" applyAlignment="1">
      <alignment horizontal="left"/>
    </xf>
    <xf numFmtId="0" fontId="15" fillId="0" borderId="0" xfId="0" applyFont="1" applyFill="1" applyBorder="1" applyAlignment="1">
      <alignment horizontal="left"/>
    </xf>
    <xf numFmtId="0" fontId="34" fillId="0" borderId="13" xfId="0" applyFont="1" applyBorder="1"/>
    <xf numFmtId="49" fontId="20" fillId="0" borderId="0" xfId="1" applyNumberFormat="1" applyAlignment="1">
      <alignment horizontal="right"/>
    </xf>
    <xf numFmtId="49" fontId="15" fillId="0" borderId="0" xfId="0" applyNumberFormat="1" applyFont="1" applyAlignment="1">
      <alignment horizontal="right"/>
    </xf>
    <xf numFmtId="0" fontId="34" fillId="0" borderId="0" xfId="0" applyFont="1" applyAlignment="1">
      <alignment horizontal="left"/>
    </xf>
    <xf numFmtId="0" fontId="20" fillId="0" borderId="0" xfId="1" applyAlignment="1"/>
    <xf numFmtId="0" fontId="15" fillId="0" borderId="0" xfId="0" applyFont="1" applyAlignment="1"/>
    <xf numFmtId="17" fontId="21" fillId="0" borderId="0" xfId="1" quotePrefix="1" applyNumberFormat="1" applyFont="1" applyAlignment="1">
      <alignment wrapText="1"/>
    </xf>
    <xf numFmtId="0" fontId="33" fillId="0" borderId="0" xfId="0" applyFont="1" applyAlignment="1">
      <alignment wrapText="1"/>
    </xf>
    <xf numFmtId="0" fontId="22" fillId="0" borderId="0" xfId="1" applyFont="1" applyAlignment="1">
      <alignment horizontal="left" vertical="top" wrapText="1"/>
    </xf>
    <xf numFmtId="0" fontId="0" fillId="0" borderId="0" xfId="0" applyAlignment="1">
      <alignment wrapText="1"/>
    </xf>
    <xf numFmtId="0" fontId="20" fillId="0" borderId="0" xfId="1" applyNumberFormat="1"/>
    <xf numFmtId="0" fontId="15" fillId="0" borderId="0" xfId="0" applyNumberFormat="1" applyFont="1"/>
    <xf numFmtId="0" fontId="24" fillId="0" borderId="0" xfId="0" applyNumberFormat="1" applyFont="1" applyBorder="1" applyAlignment="1">
      <alignment horizontal="left" wrapText="1"/>
    </xf>
    <xf numFmtId="0" fontId="24" fillId="0" borderId="0" xfId="1" applyNumberFormat="1" applyFont="1" applyBorder="1" applyAlignment="1">
      <alignment horizontal="left"/>
    </xf>
    <xf numFmtId="0" fontId="24" fillId="0" borderId="0" xfId="0" applyNumberFormat="1" applyFont="1" applyBorder="1" applyAlignment="1">
      <alignment horizontal="left"/>
    </xf>
    <xf numFmtId="0" fontId="24" fillId="0" borderId="0" xfId="0" applyNumberFormat="1" applyFont="1" applyFill="1" applyBorder="1" applyAlignment="1">
      <alignment horizontal="left"/>
    </xf>
    <xf numFmtId="0" fontId="40" fillId="0" borderId="0" xfId="0" applyNumberFormat="1" applyFont="1" applyBorder="1" applyAlignment="1">
      <alignment horizontal="left"/>
    </xf>
    <xf numFmtId="0" fontId="15" fillId="0" borderId="0" xfId="0" applyFont="1" applyFill="1" applyBorder="1"/>
    <xf numFmtId="0" fontId="40" fillId="0" borderId="5" xfId="1" applyFont="1" applyBorder="1" applyAlignment="1">
      <alignment horizontal="left" vertical="center"/>
    </xf>
    <xf numFmtId="0" fontId="40" fillId="0" borderId="5" xfId="1" applyFont="1" applyFill="1" applyBorder="1" applyAlignment="1">
      <alignment horizontal="left" vertical="center" wrapText="1"/>
    </xf>
    <xf numFmtId="0" fontId="40" fillId="0" borderId="5" xfId="1" applyFont="1" applyBorder="1" applyAlignment="1">
      <alignment horizontal="left" vertical="center" wrapText="1"/>
    </xf>
    <xf numFmtId="0" fontId="40" fillId="0" borderId="5" xfId="0" applyFont="1" applyBorder="1" applyAlignment="1">
      <alignment horizontal="left" vertical="center" wrapText="1"/>
    </xf>
    <xf numFmtId="0" fontId="40" fillId="0" borderId="5" xfId="0" applyFont="1" applyFill="1" applyBorder="1" applyAlignment="1">
      <alignment horizontal="left" vertical="center" wrapText="1"/>
    </xf>
    <xf numFmtId="0" fontId="0" fillId="0" borderId="0" xfId="0" applyAlignment="1"/>
    <xf numFmtId="0" fontId="40" fillId="0" borderId="5" xfId="0" applyFont="1" applyBorder="1" applyAlignment="1">
      <alignment horizontal="left" vertical="top" wrapText="1"/>
    </xf>
    <xf numFmtId="0" fontId="40" fillId="0" borderId="5" xfId="1" applyFont="1" applyFill="1" applyBorder="1" applyAlignment="1">
      <alignment horizontal="left" vertical="top" wrapText="1"/>
    </xf>
    <xf numFmtId="0" fontId="40" fillId="0" borderId="5" xfId="0" quotePrefix="1" applyFont="1" applyBorder="1" applyAlignment="1">
      <alignment horizontal="left" vertical="top" wrapText="1"/>
    </xf>
    <xf numFmtId="0" fontId="40" fillId="0" borderId="7" xfId="0" applyNumberFormat="1" applyFont="1" applyBorder="1" applyAlignment="1">
      <alignment horizontal="left"/>
    </xf>
    <xf numFmtId="0" fontId="40" fillId="0" borderId="0" xfId="0" quotePrefix="1" applyNumberFormat="1" applyFont="1" applyBorder="1" applyAlignment="1">
      <alignment horizontal="left"/>
    </xf>
    <xf numFmtId="0" fontId="40" fillId="0" borderId="7" xfId="0" quotePrefix="1" applyNumberFormat="1" applyFont="1" applyBorder="1" applyAlignment="1">
      <alignment horizontal="left"/>
    </xf>
    <xf numFmtId="0" fontId="44" fillId="0" borderId="0" xfId="0" applyNumberFormat="1" applyFont="1" applyBorder="1" applyAlignment="1">
      <alignment horizontal="left"/>
    </xf>
    <xf numFmtId="0" fontId="44" fillId="0" borderId="7" xfId="0" applyNumberFormat="1" applyFont="1" applyBorder="1" applyAlignment="1">
      <alignment horizontal="left"/>
    </xf>
    <xf numFmtId="0" fontId="40" fillId="0" borderId="8" xfId="0" applyNumberFormat="1" applyFont="1" applyBorder="1" applyAlignment="1">
      <alignment horizontal="left"/>
    </xf>
    <xf numFmtId="0" fontId="40" fillId="0" borderId="15" xfId="0" applyNumberFormat="1" applyFont="1" applyBorder="1" applyAlignment="1">
      <alignment horizontal="left"/>
    </xf>
    <xf numFmtId="49" fontId="39" fillId="0" borderId="0" xfId="1" applyNumberFormat="1" applyFont="1" applyBorder="1" applyAlignment="1"/>
    <xf numFmtId="0" fontId="20" fillId="0" borderId="0" xfId="1" applyBorder="1" applyAlignment="1">
      <alignment horizontal="center" vertical="center"/>
    </xf>
    <xf numFmtId="0" fontId="11" fillId="0" borderId="0" xfId="1" applyFont="1" applyBorder="1" applyAlignment="1">
      <alignment wrapText="1"/>
    </xf>
    <xf numFmtId="0" fontId="20" fillId="0" borderId="0" xfId="1" applyBorder="1" applyAlignment="1">
      <alignment wrapText="1"/>
    </xf>
    <xf numFmtId="0" fontId="20" fillId="0" borderId="0" xfId="1" applyBorder="1" applyAlignment="1">
      <alignment horizontal="center"/>
    </xf>
    <xf numFmtId="0" fontId="46" fillId="0" borderId="5" xfId="0" applyFont="1" applyBorder="1" applyAlignment="1">
      <alignment horizontal="left" vertical="center" wrapText="1"/>
    </xf>
    <xf numFmtId="0" fontId="46" fillId="0" borderId="5" xfId="0" applyFont="1" applyFill="1" applyBorder="1" applyAlignment="1">
      <alignment horizontal="left" vertical="center" wrapText="1"/>
    </xf>
    <xf numFmtId="0" fontId="10" fillId="0" borderId="0" xfId="8" applyAlignment="1">
      <alignment horizontal="center"/>
    </xf>
    <xf numFmtId="0" fontId="10" fillId="0" borderId="0" xfId="8"/>
    <xf numFmtId="0" fontId="10" fillId="0" borderId="0" xfId="8" applyAlignment="1">
      <alignment horizontal="left" vertical="center"/>
    </xf>
    <xf numFmtId="0" fontId="10" fillId="0" borderId="0" xfId="8" applyAlignment="1">
      <alignment horizontal="center" vertical="center"/>
    </xf>
    <xf numFmtId="0" fontId="24" fillId="0" borderId="0" xfId="8" applyFont="1" applyAlignment="1">
      <alignment horizontal="left" vertical="center" wrapText="1"/>
    </xf>
    <xf numFmtId="0" fontId="24" fillId="0" borderId="0" xfId="8" applyFont="1" applyAlignment="1">
      <alignment horizontal="left" vertical="center"/>
    </xf>
    <xf numFmtId="0" fontId="9" fillId="0" borderId="0" xfId="0" applyFont="1"/>
    <xf numFmtId="0" fontId="9" fillId="0" borderId="0" xfId="0" applyFont="1" applyAlignment="1">
      <alignment wrapText="1"/>
    </xf>
    <xf numFmtId="0" fontId="9" fillId="0" borderId="0" xfId="0" applyFont="1" applyAlignment="1"/>
    <xf numFmtId="0" fontId="40" fillId="0" borderId="5" xfId="0" applyFont="1" applyBorder="1" applyAlignment="1">
      <alignment horizontal="center"/>
    </xf>
    <xf numFmtId="0" fontId="40" fillId="0" borderId="12" xfId="0" applyNumberFormat="1" applyFont="1" applyBorder="1" applyAlignment="1">
      <alignment horizontal="center"/>
    </xf>
    <xf numFmtId="0" fontId="40" fillId="0" borderId="13" xfId="0" applyNumberFormat="1" applyFont="1" applyBorder="1" applyAlignment="1">
      <alignment horizontal="center"/>
    </xf>
    <xf numFmtId="0" fontId="40" fillId="0" borderId="14" xfId="0" applyNumberFormat="1" applyFont="1" applyBorder="1" applyAlignment="1">
      <alignment horizontal="center"/>
    </xf>
    <xf numFmtId="0" fontId="40" fillId="0" borderId="8" xfId="0" applyNumberFormat="1" applyFont="1" applyBorder="1" applyAlignment="1">
      <alignment horizontal="center"/>
    </xf>
    <xf numFmtId="0" fontId="40" fillId="0" borderId="0" xfId="0" applyNumberFormat="1" applyFont="1" applyBorder="1" applyAlignment="1">
      <alignment horizontal="center"/>
    </xf>
    <xf numFmtId="0" fontId="40" fillId="0" borderId="7" xfId="0" applyNumberFormat="1" applyFont="1" applyBorder="1" applyAlignment="1">
      <alignment horizontal="center"/>
    </xf>
    <xf numFmtId="0" fontId="24" fillId="0" borderId="0" xfId="0" applyNumberFormat="1" applyFont="1" applyBorder="1" applyAlignment="1">
      <alignment horizontal="center"/>
    </xf>
    <xf numFmtId="0" fontId="17" fillId="0" borderId="0" xfId="0" applyFont="1" applyAlignment="1">
      <alignment wrapText="1"/>
    </xf>
    <xf numFmtId="0" fontId="0" fillId="0" borderId="0" xfId="0" applyAlignment="1">
      <alignment horizontal="center"/>
    </xf>
    <xf numFmtId="0" fontId="0" fillId="0" borderId="0" xfId="0" applyAlignment="1">
      <alignment horizontal="left"/>
    </xf>
    <xf numFmtId="0" fontId="49" fillId="3" borderId="28" xfId="0" applyFont="1" applyFill="1" applyBorder="1" applyAlignment="1">
      <alignment horizontal="left" vertical="center" wrapText="1"/>
    </xf>
    <xf numFmtId="0" fontId="24" fillId="0" borderId="0" xfId="0" applyFont="1" applyAlignment="1">
      <alignment wrapText="1"/>
    </xf>
    <xf numFmtId="11" fontId="0" fillId="0" borderId="0" xfId="0" applyNumberFormat="1" applyAlignment="1">
      <alignment horizontal="center"/>
    </xf>
    <xf numFmtId="0" fontId="49" fillId="3" borderId="6" xfId="0" applyFont="1" applyFill="1" applyBorder="1" applyAlignment="1">
      <alignment horizontal="left" vertical="center" wrapText="1"/>
    </xf>
    <xf numFmtId="0" fontId="49" fillId="3" borderId="2" xfId="0" applyFont="1" applyFill="1" applyBorder="1" applyAlignment="1">
      <alignment horizontal="center" wrapText="1"/>
    </xf>
    <xf numFmtId="0" fontId="49" fillId="3" borderId="2" xfId="0" applyFont="1" applyFill="1" applyBorder="1" applyAlignment="1">
      <alignment wrapText="1"/>
    </xf>
    <xf numFmtId="0" fontId="49" fillId="3" borderId="19" xfId="0" applyFont="1" applyFill="1" applyBorder="1" applyAlignment="1">
      <alignment wrapText="1"/>
    </xf>
    <xf numFmtId="0" fontId="24" fillId="0" borderId="0" xfId="0" applyFont="1" applyAlignment="1">
      <alignment horizontal="center"/>
    </xf>
    <xf numFmtId="0" fontId="0" fillId="0" borderId="0" xfId="0" applyAlignment="1">
      <alignment horizontal="center" vertical="center" wrapText="1"/>
    </xf>
    <xf numFmtId="11" fontId="0" fillId="0" borderId="0" xfId="0" applyNumberFormat="1" applyAlignment="1">
      <alignment horizontal="center" vertical="center" wrapText="1"/>
    </xf>
    <xf numFmtId="0" fontId="8" fillId="0" borderId="0" xfId="1" applyFont="1" applyAlignment="1">
      <alignment wrapText="1"/>
    </xf>
    <xf numFmtId="0" fontId="38" fillId="0" borderId="0" xfId="0" applyFont="1" applyAlignment="1">
      <alignment horizontal="center"/>
    </xf>
    <xf numFmtId="0" fontId="8" fillId="0" borderId="5" xfId="0" applyFont="1" applyBorder="1" applyAlignment="1">
      <alignment wrapText="1"/>
    </xf>
    <xf numFmtId="0" fontId="8" fillId="0" borderId="15" xfId="0" applyFont="1" applyBorder="1" applyAlignment="1">
      <alignment horizontal="center"/>
    </xf>
    <xf numFmtId="0" fontId="8" fillId="0" borderId="0" xfId="0" applyFont="1" applyBorder="1" applyAlignment="1">
      <alignment horizontal="center"/>
    </xf>
    <xf numFmtId="0" fontId="54" fillId="0" borderId="0" xfId="0" applyFont="1"/>
    <xf numFmtId="0" fontId="54" fillId="0" borderId="0" xfId="0" applyFont="1" applyAlignment="1">
      <alignment horizontal="center"/>
    </xf>
    <xf numFmtId="0" fontId="8" fillId="0" borderId="0" xfId="0" applyFont="1"/>
    <xf numFmtId="0" fontId="54" fillId="0" borderId="0" xfId="8" applyFont="1"/>
    <xf numFmtId="0" fontId="51" fillId="3" borderId="1" xfId="8" applyFont="1" applyFill="1" applyBorder="1" applyAlignment="1">
      <alignment wrapText="1"/>
    </xf>
    <xf numFmtId="0" fontId="51" fillId="3" borderId="20" xfId="8" applyFont="1" applyFill="1" applyBorder="1" applyAlignment="1">
      <alignment wrapText="1"/>
    </xf>
    <xf numFmtId="0" fontId="51" fillId="3" borderId="6" xfId="8" applyFont="1" applyFill="1" applyBorder="1" applyAlignment="1">
      <alignment horizontal="left" vertical="center" wrapText="1"/>
    </xf>
    <xf numFmtId="0" fontId="51" fillId="3" borderId="2" xfId="8" applyFont="1" applyFill="1" applyBorder="1" applyAlignment="1">
      <alignment wrapText="1"/>
    </xf>
    <xf numFmtId="0" fontId="51" fillId="3" borderId="19" xfId="8" applyFont="1" applyFill="1" applyBorder="1" applyAlignment="1">
      <alignment wrapText="1"/>
    </xf>
    <xf numFmtId="0" fontId="49" fillId="0" borderId="0" xfId="8" applyFont="1" applyFill="1" applyBorder="1" applyAlignment="1">
      <alignment wrapText="1"/>
    </xf>
    <xf numFmtId="0" fontId="51" fillId="3" borderId="6" xfId="0" applyFont="1" applyFill="1" applyBorder="1" applyAlignment="1">
      <alignment horizontal="left" vertical="center" wrapText="1"/>
    </xf>
    <xf numFmtId="0" fontId="40" fillId="3" borderId="2" xfId="0" applyFont="1" applyFill="1" applyBorder="1" applyAlignment="1">
      <alignment horizontal="center"/>
    </xf>
    <xf numFmtId="0" fontId="40" fillId="3" borderId="19" xfId="0" applyFont="1" applyFill="1" applyBorder="1" applyAlignment="1">
      <alignment horizontal="center"/>
    </xf>
    <xf numFmtId="0" fontId="51" fillId="3" borderId="2" xfId="0" applyFont="1" applyFill="1" applyBorder="1" applyAlignment="1">
      <alignment vertical="center" wrapText="1"/>
    </xf>
    <xf numFmtId="0" fontId="40" fillId="3" borderId="2" xfId="0" applyFont="1" applyFill="1" applyBorder="1" applyAlignment="1">
      <alignment horizontal="center" vertical="center"/>
    </xf>
    <xf numFmtId="0" fontId="51" fillId="3" borderId="6" xfId="0" applyFont="1" applyFill="1" applyBorder="1" applyAlignment="1">
      <alignment horizontal="left" vertical="center"/>
    </xf>
    <xf numFmtId="0" fontId="51" fillId="3" borderId="2" xfId="0" applyFont="1" applyFill="1" applyBorder="1" applyAlignment="1">
      <alignment vertical="center"/>
    </xf>
    <xf numFmtId="0" fontId="56" fillId="0" borderId="0" xfId="1" applyFont="1" applyBorder="1"/>
    <xf numFmtId="0" fontId="56" fillId="0" borderId="0" xfId="1" applyFont="1" applyBorder="1" applyAlignment="1">
      <alignment horizontal="center" vertical="center"/>
    </xf>
    <xf numFmtId="49" fontId="40" fillId="0" borderId="8" xfId="1" applyNumberFormat="1" applyFont="1" applyFill="1" applyBorder="1" applyAlignment="1">
      <alignment horizontal="right" wrapText="1"/>
    </xf>
    <xf numFmtId="49" fontId="40" fillId="0" borderId="0" xfId="1" applyNumberFormat="1" applyFont="1" applyFill="1" applyBorder="1" applyAlignment="1">
      <alignment horizontal="right" wrapText="1"/>
    </xf>
    <xf numFmtId="49" fontId="40" fillId="0" borderId="7" xfId="1" applyNumberFormat="1" applyFont="1" applyFill="1" applyBorder="1" applyAlignment="1">
      <alignment horizontal="right" wrapText="1"/>
    </xf>
    <xf numFmtId="49" fontId="40" fillId="0" borderId="0" xfId="1" applyNumberFormat="1" applyFont="1" applyFill="1" applyBorder="1" applyAlignment="1">
      <alignment horizontal="right"/>
    </xf>
    <xf numFmtId="0" fontId="48" fillId="0" borderId="36" xfId="0" applyFont="1" applyBorder="1" applyAlignment="1">
      <alignment wrapText="1"/>
    </xf>
    <xf numFmtId="0" fontId="48" fillId="0" borderId="23" xfId="0" applyFont="1" applyBorder="1" applyAlignment="1">
      <alignment wrapText="1"/>
    </xf>
    <xf numFmtId="0" fontId="48" fillId="0" borderId="23" xfId="0" applyFont="1" applyBorder="1" applyAlignment="1">
      <alignment horizontal="center" wrapText="1"/>
    </xf>
    <xf numFmtId="0" fontId="48" fillId="0" borderId="37" xfId="0" applyFont="1" applyBorder="1" applyAlignment="1">
      <alignment horizontal="center" wrapText="1"/>
    </xf>
    <xf numFmtId="0" fontId="8" fillId="0" borderId="5" xfId="0" applyFont="1" applyBorder="1" applyAlignment="1">
      <alignment vertical="center"/>
    </xf>
    <xf numFmtId="0" fontId="8" fillId="0" borderId="5" xfId="0" applyFont="1" applyBorder="1" applyAlignment="1">
      <alignment vertical="center" wrapText="1"/>
    </xf>
    <xf numFmtId="0" fontId="41" fillId="0" borderId="5" xfId="0" applyFont="1" applyBorder="1" applyAlignment="1">
      <alignment horizontal="center" vertical="center"/>
    </xf>
    <xf numFmtId="0" fontId="51" fillId="3" borderId="19" xfId="0" applyFont="1" applyFill="1" applyBorder="1" applyAlignment="1">
      <alignment vertical="center" wrapText="1"/>
    </xf>
    <xf numFmtId="0" fontId="51" fillId="3" borderId="19" xfId="0" applyFont="1" applyFill="1" applyBorder="1" applyAlignment="1">
      <alignment vertical="center"/>
    </xf>
    <xf numFmtId="0" fontId="51" fillId="3" borderId="19" xfId="8" applyFont="1" applyFill="1" applyBorder="1" applyAlignment="1">
      <alignment horizontal="center" wrapText="1"/>
    </xf>
    <xf numFmtId="0" fontId="51" fillId="3" borderId="2" xfId="8" applyFont="1" applyFill="1" applyBorder="1" applyAlignment="1"/>
    <xf numFmtId="0" fontId="51" fillId="3" borderId="19" xfId="8" applyFont="1" applyFill="1" applyBorder="1" applyAlignment="1"/>
    <xf numFmtId="0" fontId="51" fillId="3" borderId="38" xfId="8" applyFont="1" applyFill="1" applyBorder="1" applyAlignment="1">
      <alignment wrapText="1"/>
    </xf>
    <xf numFmtId="0" fontId="8" fillId="0" borderId="0" xfId="8" applyFont="1" applyBorder="1" applyAlignment="1">
      <alignment horizontal="center"/>
    </xf>
    <xf numFmtId="0" fontId="8" fillId="0" borderId="0" xfId="8" applyFont="1" applyBorder="1"/>
    <xf numFmtId="0" fontId="40" fillId="0" borderId="33" xfId="0" applyNumberFormat="1" applyFont="1" applyBorder="1" applyAlignment="1">
      <alignment horizontal="center"/>
    </xf>
    <xf numFmtId="0" fontId="40" fillId="0" borderId="30" xfId="0" applyNumberFormat="1" applyFont="1" applyBorder="1" applyAlignment="1">
      <alignment horizontal="center"/>
    </xf>
    <xf numFmtId="0" fontId="8" fillId="0" borderId="1" xfId="8" applyFont="1" applyBorder="1" applyAlignment="1">
      <alignment horizontal="center" vertical="center" wrapText="1"/>
    </xf>
    <xf numFmtId="0" fontId="40" fillId="0" borderId="20" xfId="0" applyNumberFormat="1" applyFont="1" applyBorder="1" applyAlignment="1">
      <alignment horizontal="center"/>
    </xf>
    <xf numFmtId="0" fontId="51" fillId="3" borderId="0" xfId="8" applyFont="1" applyFill="1" applyBorder="1" applyAlignment="1">
      <alignment wrapText="1"/>
    </xf>
    <xf numFmtId="0" fontId="40" fillId="0" borderId="19" xfId="0" applyNumberFormat="1" applyFont="1" applyBorder="1" applyAlignment="1">
      <alignment horizontal="center"/>
    </xf>
    <xf numFmtId="0" fontId="40" fillId="0" borderId="1" xfId="8" applyFont="1" applyBorder="1" applyAlignment="1">
      <alignment horizontal="center"/>
    </xf>
    <xf numFmtId="0" fontId="51" fillId="3" borderId="30" xfId="8" applyFont="1" applyFill="1" applyBorder="1" applyAlignment="1">
      <alignment wrapText="1"/>
    </xf>
    <xf numFmtId="0" fontId="51" fillId="3" borderId="3" xfId="8" applyFont="1" applyFill="1" applyBorder="1" applyAlignment="1">
      <alignment horizontal="left" vertical="center" wrapText="1"/>
    </xf>
    <xf numFmtId="0" fontId="51" fillId="3" borderId="6" xfId="8" applyFont="1" applyFill="1" applyBorder="1" applyAlignment="1">
      <alignment horizontal="left" vertical="center"/>
    </xf>
    <xf numFmtId="0" fontId="40" fillId="0" borderId="16" xfId="8" applyFont="1" applyBorder="1" applyAlignment="1">
      <alignment horizontal="left" vertical="center"/>
    </xf>
    <xf numFmtId="0" fontId="51" fillId="3" borderId="16" xfId="8" applyFont="1" applyFill="1" applyBorder="1" applyAlignment="1">
      <alignment horizontal="left" vertical="center"/>
    </xf>
    <xf numFmtId="0" fontId="51" fillId="3" borderId="38" xfId="8" applyFont="1" applyFill="1" applyBorder="1" applyAlignment="1"/>
    <xf numFmtId="0" fontId="51" fillId="3" borderId="33" xfId="8" applyFont="1" applyFill="1" applyBorder="1" applyAlignment="1"/>
    <xf numFmtId="0" fontId="51" fillId="3" borderId="4" xfId="8" applyFont="1" applyFill="1" applyBorder="1" applyAlignment="1">
      <alignment horizontal="left" vertical="center" wrapText="1"/>
    </xf>
    <xf numFmtId="167" fontId="51" fillId="3" borderId="2" xfId="8" applyNumberFormat="1" applyFont="1" applyFill="1" applyBorder="1" applyAlignment="1">
      <alignment wrapText="1"/>
    </xf>
    <xf numFmtId="164" fontId="8" fillId="0" borderId="0" xfId="8" applyNumberFormat="1" applyFont="1" applyBorder="1" applyAlignment="1">
      <alignment horizontal="center" vertical="center" wrapText="1"/>
    </xf>
    <xf numFmtId="164" fontId="51" fillId="3" borderId="2" xfId="8" applyNumberFormat="1" applyFont="1" applyFill="1" applyBorder="1" applyAlignment="1">
      <alignment wrapText="1"/>
    </xf>
    <xf numFmtId="164" fontId="51" fillId="3" borderId="0" xfId="8" applyNumberFormat="1" applyFont="1" applyFill="1" applyBorder="1" applyAlignment="1">
      <alignment wrapText="1"/>
    </xf>
    <xf numFmtId="164" fontId="51" fillId="3" borderId="1" xfId="8" applyNumberFormat="1" applyFont="1" applyFill="1" applyBorder="1" applyAlignment="1">
      <alignment wrapText="1"/>
    </xf>
    <xf numFmtId="164" fontId="51" fillId="3" borderId="2" xfId="8" applyNumberFormat="1" applyFont="1" applyFill="1" applyBorder="1" applyAlignment="1"/>
    <xf numFmtId="164" fontId="51" fillId="3" borderId="38" xfId="8" applyNumberFormat="1" applyFont="1" applyFill="1" applyBorder="1" applyAlignment="1"/>
    <xf numFmtId="1" fontId="8" fillId="0" borderId="1" xfId="8" applyNumberFormat="1" applyFont="1" applyBorder="1" applyAlignment="1">
      <alignment horizontal="center" vertical="center" wrapText="1"/>
    </xf>
    <xf numFmtId="169" fontId="8" fillId="0" borderId="1" xfId="8" applyNumberFormat="1" applyFont="1" applyBorder="1" applyAlignment="1">
      <alignment horizontal="center" vertical="center" wrapText="1"/>
    </xf>
    <xf numFmtId="0" fontId="57" fillId="0" borderId="0" xfId="0" applyFont="1"/>
    <xf numFmtId="0" fontId="58" fillId="0" borderId="0" xfId="0" applyFont="1"/>
    <xf numFmtId="0" fontId="7" fillId="0" borderId="0" xfId="10"/>
    <xf numFmtId="0" fontId="7" fillId="0" borderId="0" xfId="10" applyAlignment="1">
      <alignment horizontal="left" vertical="center"/>
    </xf>
    <xf numFmtId="0" fontId="7" fillId="0" borderId="0" xfId="10" applyAlignment="1">
      <alignment horizontal="center" vertical="center" wrapText="1"/>
    </xf>
    <xf numFmtId="0" fontId="48" fillId="0" borderId="0" xfId="0" applyFont="1"/>
    <xf numFmtId="0" fontId="7" fillId="0" borderId="0" xfId="10" applyAlignment="1">
      <alignment horizontal="center"/>
    </xf>
    <xf numFmtId="0" fontId="7" fillId="0" borderId="0" xfId="10" applyAlignment="1">
      <alignment horizontal="center" vertical="center"/>
    </xf>
    <xf numFmtId="0" fontId="20" fillId="0" borderId="0" xfId="1" applyFill="1" applyBorder="1" applyAlignment="1">
      <alignment horizontal="center"/>
    </xf>
    <xf numFmtId="0" fontId="24" fillId="0" borderId="0" xfId="1" applyNumberFormat="1" applyFont="1" applyBorder="1" applyAlignment="1">
      <alignment horizontal="center"/>
    </xf>
    <xf numFmtId="0" fontId="15" fillId="0" borderId="0" xfId="0" applyFont="1" applyFill="1" applyBorder="1" applyAlignment="1">
      <alignment horizontal="center"/>
    </xf>
    <xf numFmtId="0" fontId="24" fillId="0" borderId="0" xfId="0" applyNumberFormat="1" applyFont="1" applyFill="1" applyBorder="1" applyAlignment="1">
      <alignment horizontal="center"/>
    </xf>
    <xf numFmtId="0" fontId="32" fillId="0" borderId="0" xfId="1" applyFont="1" applyBorder="1" applyAlignment="1">
      <alignment horizontal="left" vertical="center"/>
    </xf>
    <xf numFmtId="0" fontId="20" fillId="0" borderId="0" xfId="1" applyBorder="1" applyAlignment="1">
      <alignment horizontal="left"/>
    </xf>
    <xf numFmtId="0" fontId="0" fillId="0" borderId="0" xfId="0" applyBorder="1"/>
    <xf numFmtId="0" fontId="40" fillId="0" borderId="15" xfId="8" applyFont="1" applyBorder="1" applyAlignment="1">
      <alignment horizontal="left" vertical="center" wrapText="1"/>
    </xf>
    <xf numFmtId="0" fontId="40" fillId="0" borderId="15" xfId="8" applyFont="1" applyBorder="1" applyAlignment="1">
      <alignment horizontal="center" vertical="center"/>
    </xf>
    <xf numFmtId="0" fontId="40" fillId="0" borderId="18" xfId="0" applyNumberFormat="1" applyFont="1" applyBorder="1" applyAlignment="1">
      <alignment horizontal="center"/>
    </xf>
    <xf numFmtId="0" fontId="40" fillId="0" borderId="3" xfId="8" applyFont="1" applyBorder="1" applyAlignment="1">
      <alignment horizontal="left" vertical="center"/>
    </xf>
    <xf numFmtId="0" fontId="40" fillId="0" borderId="32" xfId="0" applyNumberFormat="1" applyFont="1" applyBorder="1" applyAlignment="1">
      <alignment horizontal="center"/>
    </xf>
    <xf numFmtId="0" fontId="40" fillId="0" borderId="31" xfId="0" applyNumberFormat="1" applyFont="1" applyBorder="1" applyAlignment="1">
      <alignment horizontal="center"/>
    </xf>
    <xf numFmtId="0" fontId="40" fillId="0" borderId="45" xfId="8" applyFont="1" applyBorder="1" applyAlignment="1">
      <alignment horizontal="left" vertical="center" wrapText="1"/>
    </xf>
    <xf numFmtId="0" fontId="40" fillId="0" borderId="34" xfId="0" applyNumberFormat="1" applyFont="1" applyBorder="1" applyAlignment="1">
      <alignment horizontal="center"/>
    </xf>
    <xf numFmtId="0" fontId="10" fillId="0" borderId="0" xfId="8" applyBorder="1" applyAlignment="1">
      <alignment horizontal="center"/>
    </xf>
    <xf numFmtId="0" fontId="10" fillId="0" borderId="0" xfId="8" applyBorder="1"/>
    <xf numFmtId="0" fontId="10" fillId="0" borderId="0" xfId="8" applyBorder="1" applyAlignment="1">
      <alignment horizontal="left" vertical="center"/>
    </xf>
    <xf numFmtId="0" fontId="10" fillId="0" borderId="0" xfId="8" applyBorder="1" applyAlignment="1">
      <alignment horizontal="center" vertical="center"/>
    </xf>
    <xf numFmtId="49" fontId="15" fillId="0" borderId="0" xfId="0" applyNumberFormat="1" applyFont="1" applyBorder="1" applyAlignment="1">
      <alignment horizontal="right"/>
    </xf>
    <xf numFmtId="0" fontId="15" fillId="0" borderId="0" xfId="0" applyNumberFormat="1" applyFont="1" applyBorder="1"/>
    <xf numFmtId="0" fontId="49" fillId="3" borderId="2" xfId="0" applyFont="1" applyFill="1" applyBorder="1" applyAlignment="1">
      <alignment vertical="center" wrapText="1"/>
    </xf>
    <xf numFmtId="0" fontId="49" fillId="3" borderId="19" xfId="0" applyFont="1" applyFill="1" applyBorder="1" applyAlignment="1">
      <alignment vertical="center" wrapText="1"/>
    </xf>
    <xf numFmtId="0" fontId="49" fillId="3" borderId="29" xfId="0" applyFont="1" applyFill="1" applyBorder="1" applyAlignment="1">
      <alignment horizontal="center" vertical="center" wrapText="1"/>
    </xf>
    <xf numFmtId="0" fontId="37" fillId="3" borderId="6" xfId="0" applyFont="1" applyFill="1" applyBorder="1" applyAlignment="1"/>
    <xf numFmtId="0" fontId="40" fillId="3" borderId="2" xfId="0" applyNumberFormat="1" applyFont="1" applyFill="1" applyBorder="1" applyAlignment="1">
      <alignment horizontal="left"/>
    </xf>
    <xf numFmtId="0" fontId="51" fillId="3" borderId="2" xfId="0" applyNumberFormat="1" applyFont="1" applyFill="1" applyBorder="1" applyAlignment="1">
      <alignment horizontal="center"/>
    </xf>
    <xf numFmtId="0" fontId="51" fillId="3" borderId="6" xfId="0" applyNumberFormat="1" applyFont="1" applyFill="1" applyBorder="1" applyAlignment="1">
      <alignment horizontal="left"/>
    </xf>
    <xf numFmtId="0" fontId="40" fillId="0" borderId="15" xfId="0" applyFont="1" applyBorder="1" applyAlignment="1">
      <alignment horizontal="center"/>
    </xf>
    <xf numFmtId="0" fontId="40" fillId="0" borderId="0" xfId="0" applyFont="1" applyBorder="1" applyAlignment="1">
      <alignment horizontal="center"/>
    </xf>
    <xf numFmtId="0" fontId="40" fillId="3" borderId="38" xfId="0" applyNumberFormat="1" applyFont="1" applyFill="1" applyBorder="1" applyAlignment="1">
      <alignment horizontal="left"/>
    </xf>
    <xf numFmtId="0" fontId="8" fillId="0" borderId="0" xfId="0" applyFont="1" applyBorder="1"/>
    <xf numFmtId="0" fontId="40" fillId="0" borderId="0" xfId="0" applyFont="1" applyFill="1" applyBorder="1" applyAlignment="1">
      <alignment horizontal="center"/>
    </xf>
    <xf numFmtId="0" fontId="40" fillId="0" borderId="38" xfId="0" applyFont="1" applyBorder="1" applyAlignment="1">
      <alignment horizontal="center"/>
    </xf>
    <xf numFmtId="0" fontId="8" fillId="0" borderId="38" xfId="0" applyFont="1" applyBorder="1" applyAlignment="1">
      <alignment horizontal="center"/>
    </xf>
    <xf numFmtId="0" fontId="8" fillId="0" borderId="38" xfId="0" applyFont="1" applyBorder="1"/>
    <xf numFmtId="0" fontId="40" fillId="0" borderId="4" xfId="0" applyFont="1" applyBorder="1" applyAlignment="1"/>
    <xf numFmtId="0" fontId="40" fillId="2" borderId="3" xfId="0" applyFont="1" applyFill="1" applyBorder="1" applyAlignment="1"/>
    <xf numFmtId="0" fontId="40" fillId="0" borderId="1" xfId="0" applyFont="1" applyFill="1" applyBorder="1" applyAlignment="1">
      <alignment horizontal="center"/>
    </xf>
    <xf numFmtId="0" fontId="40" fillId="0" borderId="1" xfId="0" applyFont="1" applyBorder="1" applyAlignment="1">
      <alignment horizontal="center"/>
    </xf>
    <xf numFmtId="0" fontId="40" fillId="0" borderId="1" xfId="0" applyFont="1" applyBorder="1" applyAlignment="1">
      <alignment horizontal="center" wrapText="1"/>
    </xf>
    <xf numFmtId="0" fontId="8" fillId="0" borderId="1" xfId="0" applyFont="1" applyBorder="1" applyAlignment="1">
      <alignment horizontal="center"/>
    </xf>
    <xf numFmtId="0" fontId="8" fillId="0" borderId="1" xfId="0" applyFont="1" applyBorder="1"/>
    <xf numFmtId="0" fontId="40" fillId="0" borderId="15" xfId="0" applyFont="1" applyFill="1" applyBorder="1" applyAlignment="1">
      <alignment horizontal="center"/>
    </xf>
    <xf numFmtId="164" fontId="40" fillId="0" borderId="15" xfId="0" applyNumberFormat="1" applyFont="1" applyFill="1" applyBorder="1" applyAlignment="1">
      <alignment horizontal="center" vertical="center"/>
    </xf>
    <xf numFmtId="0" fontId="40" fillId="0" borderId="15" xfId="0" applyFont="1" applyBorder="1" applyAlignment="1">
      <alignment horizontal="center" wrapText="1"/>
    </xf>
    <xf numFmtId="0" fontId="40" fillId="0" borderId="45" xfId="0" applyFont="1" applyBorder="1" applyAlignment="1"/>
    <xf numFmtId="0" fontId="40" fillId="0" borderId="8" xfId="0" applyFont="1" applyBorder="1" applyAlignment="1">
      <alignment horizontal="center"/>
    </xf>
    <xf numFmtId="0" fontId="8" fillId="0" borderId="8" xfId="0" applyFont="1" applyBorder="1" applyAlignment="1">
      <alignment horizontal="center"/>
    </xf>
    <xf numFmtId="0" fontId="40" fillId="0" borderId="7" xfId="0" applyFont="1" applyBorder="1" applyAlignment="1">
      <alignment horizontal="center"/>
    </xf>
    <xf numFmtId="0" fontId="8" fillId="0" borderId="7" xfId="0" applyFont="1" applyBorder="1" applyAlignment="1">
      <alignment horizontal="center"/>
    </xf>
    <xf numFmtId="0" fontId="8" fillId="0" borderId="7" xfId="0" applyFont="1" applyBorder="1"/>
    <xf numFmtId="0" fontId="51" fillId="0" borderId="0" xfId="0" applyNumberFormat="1" applyFont="1" applyFill="1" applyBorder="1" applyAlignment="1">
      <alignment horizontal="center"/>
    </xf>
    <xf numFmtId="0" fontId="0" fillId="0" borderId="0" xfId="0" applyFill="1" applyBorder="1"/>
    <xf numFmtId="0" fontId="51" fillId="0" borderId="0" xfId="0" applyFont="1" applyFill="1" applyBorder="1" applyAlignment="1">
      <alignment wrapText="1"/>
    </xf>
    <xf numFmtId="0" fontId="8" fillId="0" borderId="0" xfId="0" applyFont="1" applyBorder="1" applyAlignment="1">
      <alignment horizontal="left"/>
    </xf>
    <xf numFmtId="0" fontId="8" fillId="0" borderId="8" xfId="0" applyFont="1" applyBorder="1" applyAlignment="1">
      <alignment horizontal="left"/>
    </xf>
    <xf numFmtId="0" fontId="40" fillId="0" borderId="15" xfId="0" applyFont="1" applyBorder="1" applyAlignment="1">
      <alignment horizontal="center" vertical="center" wrapText="1"/>
    </xf>
    <xf numFmtId="0" fontId="40" fillId="0" borderId="15" xfId="0" applyFont="1" applyBorder="1" applyAlignment="1">
      <alignment horizontal="center" vertical="center"/>
    </xf>
    <xf numFmtId="0" fontId="8" fillId="0" borderId="15" xfId="0" applyFont="1" applyBorder="1" applyAlignment="1">
      <alignment horizontal="left"/>
    </xf>
    <xf numFmtId="0" fontId="8" fillId="0" borderId="38" xfId="0" applyFont="1" applyBorder="1" applyAlignment="1">
      <alignment horizontal="left"/>
    </xf>
    <xf numFmtId="0" fontId="40" fillId="0" borderId="45" xfId="0" applyFont="1" applyBorder="1" applyAlignment="1">
      <alignment horizontal="left" vertical="center" wrapText="1"/>
    </xf>
    <xf numFmtId="0" fontId="51" fillId="3" borderId="2" xfId="0" applyFont="1" applyFill="1" applyBorder="1" applyAlignment="1">
      <alignment horizontal="center" vertical="center" wrapText="1"/>
    </xf>
    <xf numFmtId="0" fontId="51" fillId="0" borderId="0" xfId="8" applyFont="1" applyFill="1" applyBorder="1" applyAlignment="1">
      <alignment wrapText="1"/>
    </xf>
    <xf numFmtId="167" fontId="51" fillId="0" borderId="0" xfId="8" applyNumberFormat="1" applyFont="1" applyFill="1" applyBorder="1" applyAlignment="1">
      <alignment wrapText="1"/>
    </xf>
    <xf numFmtId="164" fontId="51" fillId="0" borderId="0" xfId="8" applyNumberFormat="1" applyFont="1" applyFill="1" applyBorder="1" applyAlignment="1">
      <alignment wrapText="1"/>
    </xf>
    <xf numFmtId="0" fontId="10" fillId="0" borderId="0" xfId="8" applyFill="1" applyBorder="1"/>
    <xf numFmtId="0" fontId="51" fillId="3" borderId="2" xfId="8" applyFont="1" applyFill="1" applyBorder="1" applyAlignment="1">
      <alignment horizontal="center" wrapText="1"/>
    </xf>
    <xf numFmtId="0" fontId="40" fillId="0" borderId="15" xfId="8" applyFont="1" applyBorder="1" applyAlignment="1">
      <alignment horizontal="center" vertical="center" wrapText="1"/>
    </xf>
    <xf numFmtId="0" fontId="51" fillId="3" borderId="0" xfId="8" applyFont="1" applyFill="1" applyBorder="1" applyAlignment="1">
      <alignment horizontal="center" wrapText="1"/>
    </xf>
    <xf numFmtId="0" fontId="51" fillId="3" borderId="1" xfId="8" applyFont="1" applyFill="1" applyBorder="1" applyAlignment="1">
      <alignment horizontal="center" wrapText="1"/>
    </xf>
    <xf numFmtId="0" fontId="51" fillId="3" borderId="2" xfId="8" applyFont="1" applyFill="1" applyBorder="1" applyAlignment="1">
      <alignment horizontal="center"/>
    </xf>
    <xf numFmtId="0" fontId="51" fillId="3" borderId="38" xfId="8" applyFont="1" applyFill="1" applyBorder="1" applyAlignment="1">
      <alignment horizontal="center"/>
    </xf>
    <xf numFmtId="0" fontId="51" fillId="0" borderId="15" xfId="8" applyFont="1" applyFill="1" applyBorder="1" applyAlignment="1">
      <alignment wrapText="1"/>
    </xf>
    <xf numFmtId="0" fontId="51" fillId="3" borderId="2" xfId="8" applyFont="1" applyFill="1" applyBorder="1" applyAlignment="1">
      <alignment horizontal="center" vertical="center" wrapText="1"/>
    </xf>
    <xf numFmtId="0" fontId="40" fillId="2" borderId="4" xfId="0" applyFont="1" applyFill="1" applyBorder="1" applyAlignment="1"/>
    <xf numFmtId="0" fontId="40" fillId="0" borderId="8" xfId="0" applyFont="1" applyFill="1" applyBorder="1" applyAlignment="1">
      <alignment horizontal="center"/>
    </xf>
    <xf numFmtId="0" fontId="40" fillId="2" borderId="47" xfId="0" applyFont="1" applyFill="1" applyBorder="1" applyAlignment="1"/>
    <xf numFmtId="0" fontId="40" fillId="0" borderId="48" xfId="0" applyFont="1" applyFill="1" applyBorder="1" applyAlignment="1">
      <alignment horizontal="center"/>
    </xf>
    <xf numFmtId="0" fontId="40" fillId="0" borderId="48" xfId="0" applyFont="1" applyBorder="1" applyAlignment="1">
      <alignment horizontal="center"/>
    </xf>
    <xf numFmtId="0" fontId="40" fillId="0" borderId="50" xfId="8" applyFont="1" applyBorder="1" applyAlignment="1">
      <alignment horizontal="left" vertical="center" wrapText="1"/>
    </xf>
    <xf numFmtId="0" fontId="40" fillId="0" borderId="51" xfId="8" applyFont="1" applyBorder="1" applyAlignment="1">
      <alignment horizontal="left" vertical="center" wrapText="1"/>
    </xf>
    <xf numFmtId="0" fontId="40" fillId="0" borderId="51" xfId="8" applyFont="1" applyBorder="1" applyAlignment="1">
      <alignment horizontal="center" vertical="center"/>
    </xf>
    <xf numFmtId="0" fontId="40" fillId="0" borderId="52" xfId="0" applyNumberFormat="1" applyFont="1" applyBorder="1" applyAlignment="1">
      <alignment horizontal="center"/>
    </xf>
    <xf numFmtId="0" fontId="51" fillId="0" borderId="1" xfId="8" applyFont="1" applyFill="1" applyBorder="1" applyAlignment="1">
      <alignment wrapText="1"/>
    </xf>
    <xf numFmtId="0" fontId="51" fillId="3" borderId="2" xfId="0" applyFont="1" applyFill="1" applyBorder="1" applyAlignment="1">
      <alignment horizontal="center" wrapText="1"/>
    </xf>
    <xf numFmtId="0" fontId="51" fillId="3" borderId="2" xfId="0" applyFont="1" applyFill="1" applyBorder="1" applyAlignment="1">
      <alignment horizontal="center" vertical="center"/>
    </xf>
    <xf numFmtId="164" fontId="40" fillId="0" borderId="0" xfId="0" applyNumberFormat="1" applyFont="1" applyBorder="1" applyAlignment="1">
      <alignment horizontal="center"/>
    </xf>
    <xf numFmtId="0" fontId="40" fillId="0" borderId="6" xfId="0" applyFont="1" applyBorder="1" applyAlignment="1">
      <alignment horizontal="left" vertical="center" wrapText="1"/>
    </xf>
    <xf numFmtId="0" fontId="40" fillId="0" borderId="2" xfId="0" applyFont="1" applyBorder="1" applyAlignment="1">
      <alignment horizontal="center" vertical="center" wrapText="1"/>
    </xf>
    <xf numFmtId="164" fontId="40" fillId="0" borderId="2" xfId="0" applyNumberFormat="1" applyFont="1" applyBorder="1" applyAlignment="1">
      <alignment horizontal="center" vertical="center"/>
    </xf>
    <xf numFmtId="0" fontId="40" fillId="0" borderId="2" xfId="0" applyFont="1" applyBorder="1" applyAlignment="1">
      <alignment horizontal="center" vertical="center"/>
    </xf>
    <xf numFmtId="0" fontId="40" fillId="0" borderId="2" xfId="0" applyFont="1" applyBorder="1" applyAlignment="1">
      <alignment horizontal="center" wrapText="1"/>
    </xf>
    <xf numFmtId="0" fontId="40" fillId="0" borderId="2" xfId="0" applyFont="1" applyBorder="1" applyAlignment="1">
      <alignment horizontal="center"/>
    </xf>
    <xf numFmtId="164" fontId="40" fillId="0" borderId="2" xfId="0" applyNumberFormat="1" applyFont="1" applyBorder="1" applyAlignment="1">
      <alignment horizontal="center"/>
    </xf>
    <xf numFmtId="164" fontId="40" fillId="0" borderId="0" xfId="0" applyNumberFormat="1" applyFont="1" applyBorder="1" applyAlignment="1">
      <alignment horizontal="center" wrapText="1"/>
    </xf>
    <xf numFmtId="164" fontId="40" fillId="0" borderId="0" xfId="9" applyNumberFormat="1" applyFont="1" applyBorder="1" applyAlignment="1">
      <alignment horizontal="center" wrapText="1"/>
    </xf>
    <xf numFmtId="2" fontId="40" fillId="0" borderId="0" xfId="0" applyNumberFormat="1" applyFont="1" applyBorder="1" applyAlignment="1">
      <alignment horizontal="center" wrapText="1"/>
    </xf>
    <xf numFmtId="1" fontId="40" fillId="0" borderId="0" xfId="0" applyNumberFormat="1" applyFont="1" applyBorder="1" applyAlignment="1">
      <alignment horizontal="center" wrapText="1"/>
    </xf>
    <xf numFmtId="164" fontId="40" fillId="0" borderId="8" xfId="0" applyNumberFormat="1" applyFont="1" applyBorder="1" applyAlignment="1">
      <alignment horizontal="center"/>
    </xf>
    <xf numFmtId="164" fontId="40" fillId="0" borderId="8" xfId="9" applyNumberFormat="1" applyFont="1" applyBorder="1" applyAlignment="1">
      <alignment horizontal="center" wrapText="1"/>
    </xf>
    <xf numFmtId="164" fontId="40" fillId="0" borderId="7" xfId="0" applyNumberFormat="1" applyFont="1" applyBorder="1" applyAlignment="1">
      <alignment horizontal="center"/>
    </xf>
    <xf numFmtId="164" fontId="40" fillId="0" borderId="7" xfId="9" applyNumberFormat="1" applyFont="1" applyBorder="1" applyAlignment="1">
      <alignment horizontal="center" wrapText="1"/>
    </xf>
    <xf numFmtId="164" fontId="40" fillId="0" borderId="8" xfId="0" applyNumberFormat="1" applyFont="1" applyBorder="1" applyAlignment="1">
      <alignment horizontal="center" wrapText="1"/>
    </xf>
    <xf numFmtId="168" fontId="40" fillId="0" borderId="7" xfId="0" applyNumberFormat="1" applyFont="1" applyBorder="1" applyAlignment="1">
      <alignment horizontal="center" wrapText="1"/>
    </xf>
    <xf numFmtId="164" fontId="40" fillId="0" borderId="15" xfId="0" applyNumberFormat="1" applyFont="1" applyBorder="1" applyAlignment="1">
      <alignment horizontal="center"/>
    </xf>
    <xf numFmtId="0" fontId="40" fillId="0" borderId="48" xfId="0" applyFont="1" applyBorder="1" applyAlignment="1">
      <alignment horizontal="center" vertical="center" wrapText="1"/>
    </xf>
    <xf numFmtId="0" fontId="40" fillId="0" borderId="48" xfId="0" applyFont="1" applyBorder="1" applyAlignment="1">
      <alignment horizontal="center" wrapText="1"/>
    </xf>
    <xf numFmtId="0" fontId="40" fillId="0" borderId="45" xfId="0" applyFont="1" applyBorder="1" applyAlignment="1">
      <alignment horizontal="left" vertical="center"/>
    </xf>
    <xf numFmtId="0" fontId="40" fillId="0" borderId="0" xfId="0" applyFont="1" applyBorder="1" applyAlignment="1">
      <alignment vertical="center" wrapText="1"/>
    </xf>
    <xf numFmtId="0" fontId="51" fillId="3" borderId="2" xfId="0" applyFont="1" applyFill="1" applyBorder="1" applyAlignment="1">
      <alignment horizontal="center"/>
    </xf>
    <xf numFmtId="0" fontId="40" fillId="0" borderId="0" xfId="0" applyFont="1" applyBorder="1" applyAlignment="1">
      <alignment horizontal="left" wrapText="1"/>
    </xf>
    <xf numFmtId="0" fontId="44" fillId="0" borderId="0" xfId="0" applyFont="1" applyBorder="1" applyAlignment="1">
      <alignment horizontal="center" wrapText="1"/>
    </xf>
    <xf numFmtId="0" fontId="40" fillId="0" borderId="0" xfId="0" applyFont="1" applyBorder="1"/>
    <xf numFmtId="0" fontId="44" fillId="0" borderId="0" xfId="0" applyFont="1" applyBorder="1" applyAlignment="1">
      <alignment horizontal="center"/>
    </xf>
    <xf numFmtId="0" fontId="40" fillId="0" borderId="0" xfId="0" applyFont="1" applyBorder="1" applyAlignment="1">
      <alignment horizontal="left"/>
    </xf>
    <xf numFmtId="0" fontId="40" fillId="0" borderId="0" xfId="0" applyFont="1" applyBorder="1" applyAlignment="1">
      <alignment wrapText="1"/>
    </xf>
    <xf numFmtId="0" fontId="40" fillId="0" borderId="8" xfId="0" applyFont="1" applyBorder="1" applyAlignment="1">
      <alignment wrapText="1"/>
    </xf>
    <xf numFmtId="0" fontId="40" fillId="0" borderId="7" xfId="0" applyFont="1" applyBorder="1" applyAlignment="1">
      <alignment wrapText="1"/>
    </xf>
    <xf numFmtId="0" fontId="40" fillId="0" borderId="7" xfId="0" applyFont="1" applyBorder="1" applyAlignment="1">
      <alignment horizontal="center" wrapText="1"/>
    </xf>
    <xf numFmtId="0" fontId="8" fillId="0" borderId="7" xfId="0" applyFont="1" applyBorder="1" applyAlignment="1">
      <alignment horizontal="left"/>
    </xf>
    <xf numFmtId="0" fontId="51" fillId="0" borderId="15" xfId="0" applyFont="1" applyFill="1" applyBorder="1" applyAlignment="1">
      <alignment wrapText="1"/>
    </xf>
    <xf numFmtId="0" fontId="40" fillId="0" borderId="15" xfId="0" applyFont="1" applyBorder="1" applyAlignment="1">
      <alignment horizontal="left" wrapText="1"/>
    </xf>
    <xf numFmtId="0" fontId="40" fillId="0" borderId="15" xfId="0" applyFont="1" applyBorder="1" applyAlignment="1">
      <alignment horizontal="left"/>
    </xf>
    <xf numFmtId="0" fontId="44" fillId="0" borderId="15" xfId="0" applyFont="1" applyBorder="1" applyAlignment="1">
      <alignment horizontal="center" wrapText="1"/>
    </xf>
    <xf numFmtId="0" fontId="40" fillId="0" borderId="15" xfId="0" applyFont="1" applyBorder="1" applyAlignment="1">
      <alignment vertical="center" wrapText="1"/>
    </xf>
    <xf numFmtId="0" fontId="8" fillId="0" borderId="1" xfId="0" applyFont="1" applyBorder="1" applyAlignment="1">
      <alignment horizontal="left"/>
    </xf>
    <xf numFmtId="0" fontId="40" fillId="0" borderId="38" xfId="0" applyFont="1" applyBorder="1" applyAlignment="1">
      <alignment horizontal="left" wrapText="1"/>
    </xf>
    <xf numFmtId="0" fontId="40" fillId="0" borderId="1" xfId="0" applyFont="1" applyBorder="1" applyAlignment="1">
      <alignment horizontal="left" wrapText="1"/>
    </xf>
    <xf numFmtId="0" fontId="40" fillId="0" borderId="38" xfId="0" applyFont="1" applyBorder="1" applyAlignment="1">
      <alignment wrapText="1"/>
    </xf>
    <xf numFmtId="0" fontId="51" fillId="0" borderId="1" xfId="0" applyFont="1" applyFill="1" applyBorder="1" applyAlignment="1">
      <alignment wrapText="1"/>
    </xf>
    <xf numFmtId="167" fontId="51" fillId="3" borderId="19" xfId="8" applyNumberFormat="1" applyFont="1" applyFill="1" applyBorder="1" applyAlignment="1">
      <alignment wrapText="1"/>
    </xf>
    <xf numFmtId="0" fontId="7" fillId="0" borderId="5" xfId="0" applyFont="1" applyBorder="1" applyAlignment="1">
      <alignment wrapText="1"/>
    </xf>
    <xf numFmtId="2" fontId="40" fillId="0" borderId="0" xfId="0" applyNumberFormat="1" applyFont="1" applyFill="1" applyBorder="1" applyAlignment="1">
      <alignment horizontal="center" wrapText="1"/>
    </xf>
    <xf numFmtId="0" fontId="7" fillId="0" borderId="0" xfId="0" applyFont="1" applyFill="1" applyBorder="1" applyAlignment="1">
      <alignment horizontal="center"/>
    </xf>
    <xf numFmtId="0" fontId="8" fillId="0" borderId="0" xfId="0" applyFont="1" applyFill="1" applyBorder="1" applyAlignment="1">
      <alignment horizontal="center"/>
    </xf>
    <xf numFmtId="0" fontId="40" fillId="0" borderId="0" xfId="0" applyFont="1" applyAlignment="1">
      <alignment horizontal="left"/>
    </xf>
    <xf numFmtId="0" fontId="7" fillId="0" borderId="0" xfId="0" applyFont="1" applyBorder="1" applyAlignment="1">
      <alignment horizontal="center"/>
    </xf>
    <xf numFmtId="49" fontId="40" fillId="0" borderId="8" xfId="1" applyNumberFormat="1" applyFont="1" applyFill="1" applyBorder="1" applyAlignment="1">
      <alignment horizontal="right"/>
    </xf>
    <xf numFmtId="49" fontId="40" fillId="0" borderId="15" xfId="1" applyNumberFormat="1" applyFont="1" applyFill="1" applyBorder="1" applyAlignment="1">
      <alignment horizontal="right"/>
    </xf>
    <xf numFmtId="0" fontId="40" fillId="0" borderId="48" xfId="0" applyFont="1" applyFill="1" applyBorder="1" applyAlignment="1">
      <alignment horizontal="center" wrapText="1"/>
    </xf>
    <xf numFmtId="0" fontId="40" fillId="0" borderId="8" xfId="0" applyFont="1" applyBorder="1" applyAlignment="1">
      <alignment horizontal="center" wrapText="1"/>
    </xf>
    <xf numFmtId="0" fontId="40" fillId="0" borderId="38" xfId="0" applyNumberFormat="1" applyFont="1" applyBorder="1" applyAlignment="1">
      <alignment horizontal="left"/>
    </xf>
    <xf numFmtId="49" fontId="40" fillId="0" borderId="48" xfId="1" applyNumberFormat="1" applyFont="1" applyFill="1" applyBorder="1" applyAlignment="1">
      <alignment horizontal="right"/>
    </xf>
    <xf numFmtId="0" fontId="40" fillId="0" borderId="48" xfId="0" applyNumberFormat="1" applyFont="1" applyBorder="1" applyAlignment="1">
      <alignment horizontal="left"/>
    </xf>
    <xf numFmtId="0" fontId="34" fillId="0" borderId="0" xfId="0" applyFont="1" applyBorder="1" applyAlignment="1"/>
    <xf numFmtId="0" fontId="48" fillId="0" borderId="0" xfId="0" applyFont="1" applyAlignment="1"/>
    <xf numFmtId="0" fontId="40" fillId="0" borderId="47" xfId="0" applyFont="1" applyBorder="1" applyAlignment="1">
      <alignment horizontal="left" vertical="center"/>
    </xf>
    <xf numFmtId="0" fontId="40" fillId="2" borderId="45" xfId="0" applyFont="1" applyFill="1" applyBorder="1" applyAlignment="1">
      <alignment horizontal="left" vertical="center"/>
    </xf>
    <xf numFmtId="0" fontId="40" fillId="2" borderId="6" xfId="0" applyFont="1" applyFill="1" applyBorder="1" applyAlignment="1">
      <alignment horizontal="left" vertical="center"/>
    </xf>
    <xf numFmtId="49" fontId="40" fillId="0" borderId="1" xfId="1" applyNumberFormat="1" applyFont="1" applyFill="1" applyBorder="1" applyAlignment="1">
      <alignment horizontal="right"/>
    </xf>
    <xf numFmtId="49" fontId="40" fillId="0" borderId="38" xfId="1" quotePrefix="1" applyNumberFormat="1" applyFont="1" applyFill="1" applyBorder="1" applyAlignment="1">
      <alignment horizontal="right" wrapText="1"/>
    </xf>
    <xf numFmtId="0" fontId="40" fillId="0" borderId="1" xfId="0" applyNumberFormat="1" applyFont="1" applyBorder="1" applyAlignment="1">
      <alignment horizontal="left"/>
    </xf>
    <xf numFmtId="49" fontId="40" fillId="0" borderId="38" xfId="1" applyNumberFormat="1" applyFont="1" applyFill="1" applyBorder="1" applyAlignment="1">
      <alignment horizontal="right" wrapText="1"/>
    </xf>
    <xf numFmtId="0" fontId="20" fillId="0" borderId="0" xfId="1" applyNumberFormat="1" applyAlignment="1">
      <alignment horizontal="center"/>
    </xf>
    <xf numFmtId="0" fontId="15" fillId="0" borderId="0" xfId="0" applyNumberFormat="1" applyFont="1" applyBorder="1" applyAlignment="1">
      <alignment horizontal="center"/>
    </xf>
    <xf numFmtId="0" fontId="15" fillId="0" borderId="0" xfId="0" applyNumberFormat="1" applyFont="1" applyAlignment="1">
      <alignment horizontal="center"/>
    </xf>
    <xf numFmtId="49" fontId="39" fillId="0" borderId="0" xfId="1" applyNumberFormat="1" applyFont="1" applyBorder="1" applyAlignment="1">
      <alignment horizontal="center"/>
    </xf>
    <xf numFmtId="0" fontId="40" fillId="0" borderId="49" xfId="0" applyNumberFormat="1" applyFont="1" applyBorder="1" applyAlignment="1">
      <alignment horizontal="center"/>
    </xf>
    <xf numFmtId="0" fontId="40" fillId="0" borderId="38" xfId="0" applyNumberFormat="1" applyFont="1" applyBorder="1" applyAlignment="1">
      <alignment horizontal="center"/>
    </xf>
    <xf numFmtId="0" fontId="44" fillId="0" borderId="1" xfId="0" applyNumberFormat="1" applyFont="1" applyBorder="1" applyAlignment="1">
      <alignment horizontal="left"/>
    </xf>
    <xf numFmtId="0" fontId="40" fillId="0" borderId="1" xfId="0" applyNumberFormat="1" applyFont="1" applyBorder="1" applyAlignment="1">
      <alignment horizontal="center"/>
    </xf>
    <xf numFmtId="0" fontId="40" fillId="0" borderId="15" xfId="0" applyNumberFormat="1" applyFont="1" applyBorder="1" applyAlignment="1">
      <alignment horizontal="center"/>
    </xf>
    <xf numFmtId="0" fontId="45" fillId="0" borderId="0" xfId="0" applyFont="1" applyFill="1" applyBorder="1" applyAlignment="1">
      <alignment horizontal="center"/>
    </xf>
    <xf numFmtId="0" fontId="40" fillId="0" borderId="0" xfId="0" quotePrefix="1" applyNumberFormat="1" applyFont="1" applyBorder="1" applyAlignment="1">
      <alignment horizontal="center"/>
    </xf>
    <xf numFmtId="0" fontId="44" fillId="0" borderId="0" xfId="0" applyNumberFormat="1" applyFont="1" applyBorder="1" applyAlignment="1">
      <alignment horizontal="center"/>
    </xf>
    <xf numFmtId="0" fontId="15" fillId="0" borderId="0" xfId="0" applyFont="1" applyBorder="1" applyAlignment="1">
      <alignment horizontal="center" wrapText="1"/>
    </xf>
    <xf numFmtId="0" fontId="20" fillId="0" borderId="0" xfId="1" applyNumberFormat="1" applyBorder="1" applyAlignment="1">
      <alignment horizontal="center"/>
    </xf>
    <xf numFmtId="0" fontId="15" fillId="0" borderId="0" xfId="0" applyNumberFormat="1" applyFont="1" applyBorder="1" applyAlignment="1">
      <alignment horizontal="center" wrapText="1"/>
    </xf>
    <xf numFmtId="0" fontId="40" fillId="3" borderId="2" xfId="0" applyNumberFormat="1" applyFont="1" applyFill="1" applyBorder="1" applyAlignment="1">
      <alignment horizontal="center"/>
    </xf>
    <xf numFmtId="0" fontId="40" fillId="3" borderId="38" xfId="0" applyNumberFormat="1" applyFont="1" applyFill="1" applyBorder="1" applyAlignment="1">
      <alignment horizontal="center"/>
    </xf>
    <xf numFmtId="0" fontId="44" fillId="0" borderId="7" xfId="0" applyNumberFormat="1" applyFont="1" applyBorder="1" applyAlignment="1">
      <alignment horizontal="center"/>
    </xf>
    <xf numFmtId="0" fontId="36" fillId="2" borderId="0" xfId="0" applyFont="1" applyFill="1" applyBorder="1" applyAlignment="1">
      <alignment wrapText="1"/>
    </xf>
    <xf numFmtId="0" fontId="36" fillId="0" borderId="0" xfId="0" applyFont="1" applyFill="1" applyBorder="1" applyAlignment="1">
      <alignment horizontal="center" wrapText="1"/>
    </xf>
    <xf numFmtId="164" fontId="36" fillId="0" borderId="0" xfId="0" applyNumberFormat="1" applyFont="1" applyFill="1" applyBorder="1" applyAlignment="1">
      <alignment horizontal="center"/>
    </xf>
    <xf numFmtId="0" fontId="36" fillId="0" borderId="0" xfId="0" applyFont="1" applyFill="1" applyBorder="1" applyAlignment="1">
      <alignment horizontal="center"/>
    </xf>
    <xf numFmtId="0" fontId="36" fillId="0" borderId="0" xfId="0" applyFont="1" applyBorder="1" applyAlignment="1">
      <alignment horizontal="center"/>
    </xf>
    <xf numFmtId="0" fontId="35" fillId="0" borderId="0" xfId="0" applyFont="1" applyFill="1" applyBorder="1" applyAlignment="1">
      <alignment horizontal="center" wrapText="1"/>
    </xf>
    <xf numFmtId="0" fontId="28" fillId="0" borderId="0" xfId="0" applyNumberFormat="1" applyFont="1" applyFill="1" applyBorder="1" applyAlignment="1">
      <alignment horizontal="left" wrapText="1"/>
    </xf>
    <xf numFmtId="0" fontId="28" fillId="0" borderId="0" xfId="0" applyNumberFormat="1" applyFont="1" applyFill="1" applyBorder="1" applyAlignment="1">
      <alignment horizontal="center" wrapText="1"/>
    </xf>
    <xf numFmtId="0" fontId="35" fillId="0" borderId="0" xfId="0" applyNumberFormat="1" applyFont="1" applyFill="1" applyBorder="1" applyAlignment="1">
      <alignment horizontal="center" wrapText="1"/>
    </xf>
    <xf numFmtId="0" fontId="40" fillId="0" borderId="7" xfId="0" quotePrefix="1" applyNumberFormat="1" applyFont="1" applyBorder="1" applyAlignment="1">
      <alignment horizontal="center"/>
    </xf>
    <xf numFmtId="0" fontId="40" fillId="0" borderId="48" xfId="0" applyNumberFormat="1" applyFont="1" applyBorder="1" applyAlignment="1">
      <alignment horizontal="center"/>
    </xf>
    <xf numFmtId="0" fontId="40" fillId="0" borderId="2" xfId="0" applyNumberFormat="1" applyFont="1" applyBorder="1" applyAlignment="1">
      <alignment horizontal="left"/>
    </xf>
    <xf numFmtId="0" fontId="40" fillId="0" borderId="2" xfId="0" applyNumberFormat="1" applyFont="1" applyBorder="1" applyAlignment="1">
      <alignment horizontal="center"/>
    </xf>
    <xf numFmtId="0" fontId="40" fillId="0" borderId="53" xfId="0" applyNumberFormat="1" applyFont="1" applyBorder="1" applyAlignment="1">
      <alignment horizontal="center"/>
    </xf>
    <xf numFmtId="0" fontId="40" fillId="0" borderId="41" xfId="0" applyNumberFormat="1" applyFont="1" applyBorder="1" applyAlignment="1">
      <alignment horizontal="center"/>
    </xf>
    <xf numFmtId="0" fontId="40" fillId="0" borderId="54" xfId="0" applyNumberFormat="1" applyFont="1" applyBorder="1" applyAlignment="1">
      <alignment horizontal="center"/>
    </xf>
    <xf numFmtId="0" fontId="40" fillId="0" borderId="39" xfId="0" applyNumberFormat="1" applyFont="1" applyBorder="1" applyAlignment="1">
      <alignment horizontal="center"/>
    </xf>
    <xf numFmtId="164" fontId="40" fillId="0" borderId="0" xfId="0" applyNumberFormat="1" applyFont="1" applyFill="1" applyBorder="1" applyAlignment="1">
      <alignment horizontal="center" vertical="center" wrapText="1"/>
    </xf>
    <xf numFmtId="2" fontId="40" fillId="0" borderId="0" xfId="0" applyNumberFormat="1" applyFont="1" applyFill="1" applyBorder="1" applyAlignment="1">
      <alignment horizontal="center" vertical="center" wrapText="1"/>
    </xf>
    <xf numFmtId="164" fontId="40" fillId="0" borderId="8" xfId="0" applyNumberFormat="1" applyFont="1" applyFill="1" applyBorder="1" applyAlignment="1">
      <alignment horizontal="center" vertical="center" wrapText="1"/>
    </xf>
    <xf numFmtId="2" fontId="40" fillId="0" borderId="8" xfId="0" applyNumberFormat="1" applyFont="1" applyFill="1" applyBorder="1" applyAlignment="1">
      <alignment horizontal="center" vertical="center" wrapText="1"/>
    </xf>
    <xf numFmtId="1" fontId="40" fillId="0" borderId="8" xfId="0" applyNumberFormat="1" applyFont="1" applyFill="1" applyBorder="1" applyAlignment="1">
      <alignment horizontal="center" vertical="center" wrapText="1"/>
    </xf>
    <xf numFmtId="1" fontId="40" fillId="0" borderId="0" xfId="0" applyNumberFormat="1" applyFont="1" applyFill="1" applyBorder="1" applyAlignment="1">
      <alignment horizontal="center" vertical="center" wrapText="1"/>
    </xf>
    <xf numFmtId="11" fontId="40" fillId="0" borderId="15" xfId="8" applyNumberFormat="1" applyFont="1" applyFill="1" applyBorder="1" applyAlignment="1">
      <alignment horizontal="center" wrapText="1"/>
    </xf>
    <xf numFmtId="0" fontId="40" fillId="0" borderId="15" xfId="8" applyFont="1" applyFill="1" applyBorder="1" applyAlignment="1">
      <alignment horizontal="center" wrapText="1"/>
    </xf>
    <xf numFmtId="11" fontId="40" fillId="0" borderId="1" xfId="8" applyNumberFormat="1" applyFont="1" applyFill="1" applyBorder="1" applyAlignment="1">
      <alignment horizontal="center" wrapText="1"/>
    </xf>
    <xf numFmtId="0" fontId="40" fillId="0" borderId="1" xfId="8" applyFont="1" applyFill="1" applyBorder="1" applyAlignment="1">
      <alignment horizontal="center" wrapText="1"/>
    </xf>
    <xf numFmtId="0" fontId="40" fillId="0" borderId="52" xfId="0" applyNumberFormat="1" applyFont="1" applyBorder="1" applyAlignment="1">
      <alignment horizontal="center" vertical="center"/>
    </xf>
    <xf numFmtId="0" fontId="40" fillId="0" borderId="34" xfId="0" applyNumberFormat="1" applyFont="1" applyBorder="1" applyAlignment="1">
      <alignment horizontal="center" vertical="center"/>
    </xf>
    <xf numFmtId="0" fontId="40" fillId="2" borderId="45" xfId="0" applyFont="1" applyFill="1" applyBorder="1" applyAlignment="1"/>
    <xf numFmtId="0" fontId="51" fillId="3" borderId="6" xfId="0" applyFont="1" applyFill="1" applyBorder="1" applyAlignment="1"/>
    <xf numFmtId="0" fontId="40" fillId="0" borderId="16" xfId="0" applyFont="1" applyBorder="1" applyAlignment="1"/>
    <xf numFmtId="0" fontId="40" fillId="0" borderId="38" xfId="0" applyFont="1" applyFill="1" applyBorder="1" applyAlignment="1">
      <alignment horizontal="center"/>
    </xf>
    <xf numFmtId="0" fontId="7" fillId="0" borderId="1" xfId="8" applyFont="1" applyBorder="1" applyAlignment="1">
      <alignment horizontal="center"/>
    </xf>
    <xf numFmtId="0" fontId="8" fillId="0" borderId="0" xfId="8" applyFont="1" applyFill="1" applyBorder="1" applyAlignment="1">
      <alignment horizontal="center" vertical="center" wrapText="1"/>
    </xf>
    <xf numFmtId="0" fontId="40" fillId="0" borderId="8" xfId="0" applyFont="1" applyBorder="1" applyAlignment="1">
      <alignment vertical="center" wrapText="1"/>
    </xf>
    <xf numFmtId="0" fontId="40" fillId="0" borderId="8" xfId="0" quotePrefix="1" applyFont="1" applyBorder="1" applyAlignment="1">
      <alignment horizontal="center" wrapText="1"/>
    </xf>
    <xf numFmtId="0" fontId="40" fillId="0" borderId="2" xfId="0" applyFont="1" applyFill="1" applyBorder="1" applyAlignment="1">
      <alignment horizontal="center" vertical="center"/>
    </xf>
    <xf numFmtId="0" fontId="40" fillId="2" borderId="43" xfId="0" applyFont="1" applyFill="1" applyBorder="1" applyAlignment="1"/>
    <xf numFmtId="0" fontId="40" fillId="0" borderId="7" xfId="0" applyFont="1" applyBorder="1" applyAlignment="1">
      <alignment horizontal="left" wrapText="1"/>
    </xf>
    <xf numFmtId="0" fontId="40" fillId="0" borderId="7" xfId="0" applyFont="1" applyBorder="1" applyAlignment="1">
      <alignment vertical="center" wrapText="1"/>
    </xf>
    <xf numFmtId="0" fontId="41" fillId="0" borderId="0" xfId="0" applyFont="1" applyBorder="1" applyAlignment="1">
      <alignment horizontal="center" vertical="center"/>
    </xf>
    <xf numFmtId="164" fontId="51" fillId="3" borderId="2" xfId="0" applyNumberFormat="1" applyFont="1" applyFill="1" applyBorder="1" applyAlignment="1">
      <alignment vertical="center"/>
    </xf>
    <xf numFmtId="164" fontId="51" fillId="3" borderId="2" xfId="0" applyNumberFormat="1" applyFont="1" applyFill="1" applyBorder="1" applyAlignment="1">
      <alignment vertical="center" wrapText="1"/>
    </xf>
    <xf numFmtId="2" fontId="51" fillId="3" borderId="2" xfId="0" applyNumberFormat="1" applyFont="1" applyFill="1" applyBorder="1" applyAlignment="1">
      <alignment vertical="center" wrapText="1"/>
    </xf>
    <xf numFmtId="169" fontId="51" fillId="3" borderId="2" xfId="8" applyNumberFormat="1" applyFont="1" applyFill="1" applyBorder="1" applyAlignment="1">
      <alignment wrapText="1"/>
    </xf>
    <xf numFmtId="169" fontId="51" fillId="3" borderId="0" xfId="8" applyNumberFormat="1" applyFont="1" applyFill="1" applyBorder="1" applyAlignment="1">
      <alignment wrapText="1"/>
    </xf>
    <xf numFmtId="169" fontId="51" fillId="3" borderId="1" xfId="8" applyNumberFormat="1" applyFont="1" applyFill="1" applyBorder="1" applyAlignment="1">
      <alignment wrapText="1"/>
    </xf>
    <xf numFmtId="169" fontId="51" fillId="3" borderId="2" xfId="8" applyNumberFormat="1" applyFont="1" applyFill="1" applyBorder="1" applyAlignment="1"/>
    <xf numFmtId="169" fontId="51" fillId="3" borderId="38" xfId="8" applyNumberFormat="1" applyFont="1" applyFill="1" applyBorder="1" applyAlignment="1"/>
    <xf numFmtId="0" fontId="6" fillId="0" borderId="5" xfId="0" applyFont="1" applyBorder="1" applyAlignment="1">
      <alignment vertical="top" wrapText="1"/>
    </xf>
    <xf numFmtId="0" fontId="5" fillId="0" borderId="0" xfId="8" applyFont="1" applyAlignment="1">
      <alignment horizontal="left" vertical="center"/>
    </xf>
    <xf numFmtId="0" fontId="32" fillId="0" borderId="23" xfId="0" applyNumberFormat="1" applyFont="1" applyFill="1" applyBorder="1" applyAlignment="1">
      <alignment horizontal="center" wrapText="1"/>
    </xf>
    <xf numFmtId="0" fontId="32" fillId="0" borderId="37" xfId="0" applyNumberFormat="1" applyFont="1" applyFill="1" applyBorder="1" applyAlignment="1">
      <alignment horizontal="center" wrapText="1"/>
    </xf>
    <xf numFmtId="0" fontId="40" fillId="0" borderId="0" xfId="0" applyNumberFormat="1" applyFont="1" applyFill="1" applyBorder="1" applyAlignment="1">
      <alignment horizontal="center"/>
    </xf>
    <xf numFmtId="0" fontId="40" fillId="0" borderId="48" xfId="1" applyNumberFormat="1" applyFont="1" applyBorder="1" applyAlignment="1">
      <alignment horizontal="center"/>
    </xf>
    <xf numFmtId="0" fontId="40" fillId="3" borderId="2" xfId="1" applyNumberFormat="1" applyFont="1" applyFill="1" applyBorder="1" applyAlignment="1">
      <alignment horizontal="center"/>
    </xf>
    <xf numFmtId="0" fontId="40" fillId="0" borderId="38" xfId="1" applyNumberFormat="1" applyFont="1" applyBorder="1" applyAlignment="1">
      <alignment horizontal="center"/>
    </xf>
    <xf numFmtId="0" fontId="40" fillId="0" borderId="8" xfId="1" applyNumberFormat="1" applyFont="1" applyBorder="1" applyAlignment="1">
      <alignment horizontal="center"/>
    </xf>
    <xf numFmtId="0" fontId="40" fillId="0" borderId="0" xfId="1" applyNumberFormat="1" applyFont="1" applyBorder="1" applyAlignment="1">
      <alignment horizontal="center"/>
    </xf>
    <xf numFmtId="0" fontId="40" fillId="0" borderId="7" xfId="1" applyNumberFormat="1" applyFont="1" applyBorder="1" applyAlignment="1">
      <alignment horizontal="center"/>
    </xf>
    <xf numFmtId="0" fontId="40" fillId="0" borderId="0" xfId="1" applyNumberFormat="1" applyFont="1" applyFill="1" applyBorder="1" applyAlignment="1">
      <alignment horizontal="center" wrapText="1"/>
    </xf>
    <xf numFmtId="0" fontId="40" fillId="0" borderId="15" xfId="1" applyNumberFormat="1" applyFont="1" applyBorder="1" applyAlignment="1">
      <alignment horizontal="center"/>
    </xf>
    <xf numFmtId="0" fontId="40" fillId="0" borderId="1" xfId="1" applyNumberFormat="1" applyFont="1" applyBorder="1" applyAlignment="1">
      <alignment horizontal="center"/>
    </xf>
    <xf numFmtId="0" fontId="40" fillId="0" borderId="7" xfId="1" applyNumberFormat="1" applyFont="1" applyFill="1" applyBorder="1" applyAlignment="1">
      <alignment horizontal="center"/>
    </xf>
    <xf numFmtId="0" fontId="40" fillId="0" borderId="1" xfId="1" applyNumberFormat="1" applyFont="1" applyFill="1" applyBorder="1" applyAlignment="1">
      <alignment horizontal="center" wrapText="1"/>
    </xf>
    <xf numFmtId="0" fontId="40" fillId="0" borderId="2" xfId="1" applyNumberFormat="1" applyFont="1" applyBorder="1" applyAlignment="1">
      <alignment horizontal="center"/>
    </xf>
    <xf numFmtId="0" fontId="32" fillId="0" borderId="0" xfId="1" applyFont="1" applyAlignment="1">
      <alignment horizontal="left" vertical="top"/>
    </xf>
    <xf numFmtId="0" fontId="8" fillId="0" borderId="5" xfId="0" applyFont="1" applyBorder="1" applyAlignment="1">
      <alignment horizontal="left" vertical="center"/>
    </xf>
    <xf numFmtId="0" fontId="5" fillId="0" borderId="5" xfId="0" applyFont="1" applyBorder="1" applyAlignment="1">
      <alignment horizontal="left" vertical="center"/>
    </xf>
    <xf numFmtId="0" fontId="4" fillId="0" borderId="5" xfId="0" applyFont="1" applyBorder="1" applyAlignment="1">
      <alignment horizontal="left" vertical="center"/>
    </xf>
    <xf numFmtId="0" fontId="8" fillId="0" borderId="5" xfId="0" applyFont="1" applyBorder="1" applyAlignment="1">
      <alignment horizontal="left" vertical="center" wrapText="1"/>
    </xf>
    <xf numFmtId="0" fontId="4" fillId="0" borderId="5" xfId="0" applyFont="1" applyBorder="1" applyAlignment="1">
      <alignment horizontal="left" vertical="center" wrapText="1"/>
    </xf>
    <xf numFmtId="49" fontId="24" fillId="0" borderId="0" xfId="1" applyNumberFormat="1" applyFont="1" applyAlignment="1">
      <alignment horizontal="right"/>
    </xf>
    <xf numFmtId="0" fontId="40" fillId="3" borderId="1" xfId="0" applyNumberFormat="1" applyFont="1" applyFill="1" applyBorder="1" applyAlignment="1">
      <alignment horizontal="left"/>
    </xf>
    <xf numFmtId="0" fontId="40" fillId="3" borderId="1" xfId="0" applyNumberFormat="1" applyFont="1" applyFill="1" applyBorder="1" applyAlignment="1">
      <alignment horizontal="center"/>
    </xf>
    <xf numFmtId="0" fontId="40" fillId="0" borderId="11"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left"/>
    </xf>
    <xf numFmtId="0" fontId="3" fillId="0" borderId="5" xfId="0" applyFont="1" applyBorder="1" applyAlignment="1">
      <alignment wrapText="1"/>
    </xf>
    <xf numFmtId="167" fontId="40" fillId="0" borderId="0" xfId="0" applyNumberFormat="1" applyFont="1" applyFill="1" applyBorder="1" applyAlignment="1">
      <alignment horizontal="center" vertical="center" wrapText="1"/>
    </xf>
    <xf numFmtId="169" fontId="40" fillId="0" borderId="0" xfId="0" applyNumberFormat="1" applyFont="1" applyFill="1" applyBorder="1" applyAlignment="1">
      <alignment horizontal="center" vertical="center" wrapText="1"/>
    </xf>
    <xf numFmtId="0" fontId="40" fillId="0" borderId="5" xfId="0" applyFont="1" applyFill="1" applyBorder="1" applyAlignment="1">
      <alignment horizontal="center"/>
    </xf>
    <xf numFmtId="2" fontId="20" fillId="0" borderId="0" xfId="1" applyNumberFormat="1"/>
    <xf numFmtId="0" fontId="2" fillId="0" borderId="5" xfId="0" applyFont="1" applyBorder="1" applyAlignment="1">
      <alignment wrapText="1"/>
    </xf>
    <xf numFmtId="0" fontId="3" fillId="0" borderId="5" xfId="0" applyFont="1" applyFill="1" applyBorder="1" applyAlignment="1">
      <alignment vertical="center" wrapText="1"/>
    </xf>
    <xf numFmtId="0" fontId="4" fillId="0" borderId="5" xfId="0" applyFont="1" applyFill="1" applyBorder="1" applyAlignment="1">
      <alignment horizontal="left" vertical="center"/>
    </xf>
    <xf numFmtId="0" fontId="40" fillId="0" borderId="5" xfId="0" applyFont="1" applyFill="1" applyBorder="1" applyAlignment="1">
      <alignment horizontal="left" vertical="top" wrapText="1"/>
    </xf>
    <xf numFmtId="0" fontId="41" fillId="0" borderId="5" xfId="0" applyFont="1" applyFill="1" applyBorder="1" applyAlignment="1">
      <alignment horizontal="center" vertical="center"/>
    </xf>
    <xf numFmtId="0" fontId="0" fillId="0" borderId="0" xfId="0" applyFill="1"/>
    <xf numFmtId="0" fontId="2" fillId="0" borderId="5" xfId="0" applyFont="1" applyFill="1" applyBorder="1" applyAlignment="1">
      <alignment vertical="center" wrapText="1"/>
    </xf>
    <xf numFmtId="0" fontId="6" fillId="0" borderId="5" xfId="0" applyFont="1" applyFill="1" applyBorder="1" applyAlignment="1">
      <alignment vertical="top" wrapText="1"/>
    </xf>
    <xf numFmtId="0" fontId="3" fillId="0" borderId="5" xfId="0" applyFont="1" applyBorder="1" applyAlignment="1">
      <alignment vertical="center" wrapText="1"/>
    </xf>
    <xf numFmtId="0" fontId="2" fillId="0" borderId="5" xfId="0" applyFont="1" applyFill="1" applyBorder="1" applyAlignment="1">
      <alignment wrapText="1"/>
    </xf>
    <xf numFmtId="0" fontId="40" fillId="0" borderId="0" xfId="0" applyFont="1" applyFill="1" applyBorder="1" applyAlignment="1">
      <alignment horizontal="left" vertical="center"/>
    </xf>
    <xf numFmtId="0" fontId="7" fillId="0" borderId="5" xfId="0" applyFont="1" applyBorder="1" applyAlignment="1">
      <alignment vertical="center" wrapText="1"/>
    </xf>
    <xf numFmtId="0" fontId="2" fillId="0" borderId="5" xfId="0" applyFont="1" applyBorder="1" applyAlignment="1">
      <alignment vertical="center" wrapText="1"/>
    </xf>
    <xf numFmtId="0" fontId="40" fillId="0" borderId="30" xfId="0" applyNumberFormat="1" applyFont="1" applyFill="1" applyBorder="1" applyAlignment="1">
      <alignment horizontal="center"/>
    </xf>
    <xf numFmtId="0" fontId="40" fillId="0" borderId="7" xfId="0" applyFont="1" applyFill="1" applyBorder="1" applyAlignment="1">
      <alignment horizontal="center"/>
    </xf>
    <xf numFmtId="164" fontId="51" fillId="3" borderId="2" xfId="0" applyNumberFormat="1" applyFont="1" applyFill="1" applyBorder="1" applyAlignment="1">
      <alignment horizontal="center" wrapText="1"/>
    </xf>
    <xf numFmtId="0" fontId="51" fillId="3" borderId="2" xfId="0" applyFont="1" applyFill="1" applyBorder="1" applyAlignment="1">
      <alignment wrapText="1"/>
    </xf>
    <xf numFmtId="0" fontId="51" fillId="3" borderId="19" xfId="0" applyFont="1" applyFill="1" applyBorder="1" applyAlignment="1">
      <alignment wrapText="1"/>
    </xf>
    <xf numFmtId="164" fontId="51" fillId="3" borderId="2" xfId="0" applyNumberFormat="1" applyFont="1" applyFill="1" applyBorder="1" applyAlignment="1">
      <alignment horizontal="center"/>
    </xf>
    <xf numFmtId="0" fontId="51" fillId="3" borderId="19" xfId="0" applyNumberFormat="1" applyFont="1" applyFill="1" applyBorder="1" applyAlignment="1">
      <alignment horizontal="center"/>
    </xf>
    <xf numFmtId="164" fontId="40" fillId="3" borderId="2" xfId="0" applyNumberFormat="1" applyFont="1" applyFill="1" applyBorder="1" applyAlignment="1">
      <alignment horizontal="left"/>
    </xf>
    <xf numFmtId="0" fontId="40" fillId="3" borderId="19" xfId="0" applyNumberFormat="1" applyFont="1" applyFill="1" applyBorder="1" applyAlignment="1">
      <alignment horizontal="left"/>
    </xf>
    <xf numFmtId="164" fontId="40" fillId="0" borderId="1" xfId="0" applyNumberFormat="1" applyFont="1" applyBorder="1" applyAlignment="1">
      <alignment horizontal="center"/>
    </xf>
    <xf numFmtId="0" fontId="40" fillId="0" borderId="0" xfId="0" applyFont="1" applyFill="1" applyBorder="1" applyAlignment="1">
      <alignment horizontal="center" vertical="center"/>
    </xf>
    <xf numFmtId="0" fontId="40" fillId="0" borderId="1" xfId="0" applyFont="1" applyFill="1" applyBorder="1" applyAlignment="1">
      <alignment horizontal="center" vertical="center"/>
    </xf>
    <xf numFmtId="0" fontId="40" fillId="0" borderId="0" xfId="0" applyFont="1" applyBorder="1" applyAlignment="1">
      <alignment horizontal="center" vertical="center"/>
    </xf>
    <xf numFmtId="0" fontId="40" fillId="0" borderId="1" xfId="0" applyFont="1" applyBorder="1" applyAlignment="1">
      <alignment horizontal="center" vertical="center"/>
    </xf>
    <xf numFmtId="0" fontId="40" fillId="0" borderId="38" xfId="0" applyFont="1" applyFill="1" applyBorder="1" applyAlignment="1">
      <alignment horizontal="center" vertical="center"/>
    </xf>
    <xf numFmtId="0" fontId="40" fillId="0" borderId="38" xfId="0" applyFont="1" applyBorder="1" applyAlignment="1">
      <alignment horizontal="center" vertical="center"/>
    </xf>
    <xf numFmtId="164" fontId="40" fillId="0" borderId="0" xfId="0" applyNumberFormat="1" applyFont="1" applyFill="1" applyBorder="1" applyAlignment="1">
      <alignment horizontal="center" vertical="center"/>
    </xf>
    <xf numFmtId="1" fontId="40" fillId="0" borderId="7" xfId="0" applyNumberFormat="1" applyFont="1" applyFill="1" applyBorder="1" applyAlignment="1">
      <alignment horizontal="center" vertical="center" wrapText="1"/>
    </xf>
    <xf numFmtId="164" fontId="40" fillId="0" borderId="7" xfId="0" applyNumberFormat="1" applyFont="1" applyFill="1" applyBorder="1" applyAlignment="1">
      <alignment horizontal="center" vertical="center" wrapText="1"/>
    </xf>
    <xf numFmtId="0" fontId="51" fillId="3" borderId="19" xfId="0" applyFont="1" applyFill="1" applyBorder="1" applyAlignment="1">
      <alignment horizontal="center" wrapText="1"/>
    </xf>
    <xf numFmtId="0" fontId="40" fillId="0" borderId="0" xfId="0" applyFont="1" applyFill="1" applyBorder="1" applyAlignment="1">
      <alignment horizontal="center" vertical="center"/>
    </xf>
    <xf numFmtId="0" fontId="40" fillId="0" borderId="1" xfId="0" applyFont="1" applyFill="1" applyBorder="1" applyAlignment="1">
      <alignment horizontal="center" vertical="center"/>
    </xf>
    <xf numFmtId="0" fontId="40" fillId="0" borderId="0" xfId="0" applyFont="1" applyBorder="1" applyAlignment="1">
      <alignment horizontal="center" vertical="center"/>
    </xf>
    <xf numFmtId="0" fontId="40" fillId="0" borderId="1" xfId="0" applyFont="1" applyBorder="1" applyAlignment="1">
      <alignment horizontal="center" vertical="center"/>
    </xf>
    <xf numFmtId="0" fontId="40" fillId="0" borderId="38" xfId="0" applyFont="1" applyBorder="1" applyAlignment="1">
      <alignment horizontal="center" vertical="center"/>
    </xf>
    <xf numFmtId="0" fontId="40" fillId="2" borderId="4" xfId="0" applyFont="1" applyFill="1" applyBorder="1" applyAlignment="1">
      <alignment horizontal="left" vertical="center"/>
    </xf>
    <xf numFmtId="0" fontId="40" fillId="2" borderId="3" xfId="0" applyFont="1" applyFill="1" applyBorder="1" applyAlignment="1">
      <alignment horizontal="left" vertical="center"/>
    </xf>
    <xf numFmtId="0" fontId="40" fillId="0" borderId="8" xfId="0" applyFont="1" applyFill="1" applyBorder="1" applyAlignment="1">
      <alignment horizontal="center" vertical="center"/>
    </xf>
    <xf numFmtId="0" fontId="40" fillId="0" borderId="7" xfId="0" applyFont="1" applyFill="1" applyBorder="1" applyAlignment="1">
      <alignment horizontal="center" vertical="center"/>
    </xf>
    <xf numFmtId="0" fontId="40" fillId="0" borderId="8" xfId="0" applyFont="1" applyBorder="1" applyAlignment="1">
      <alignment horizontal="center" vertical="center"/>
    </xf>
    <xf numFmtId="0" fontId="40" fillId="0" borderId="7" xfId="0" applyFont="1" applyBorder="1" applyAlignment="1">
      <alignment horizontal="center" vertical="center"/>
    </xf>
    <xf numFmtId="0" fontId="40" fillId="0" borderId="4" xfId="0" applyFont="1" applyBorder="1" applyAlignment="1">
      <alignment horizontal="left" vertical="center"/>
    </xf>
    <xf numFmtId="0" fontId="40" fillId="0" borderId="3" xfId="0" applyFont="1" applyBorder="1" applyAlignment="1">
      <alignment horizontal="left" vertical="center"/>
    </xf>
    <xf numFmtId="164" fontId="40" fillId="0" borderId="8" xfId="0" applyNumberFormat="1" applyFont="1" applyFill="1" applyBorder="1" applyAlignment="1">
      <alignment horizontal="center" vertical="center"/>
    </xf>
    <xf numFmtId="164" fontId="40" fillId="0" borderId="0" xfId="0" applyNumberFormat="1" applyFont="1" applyFill="1" applyBorder="1" applyAlignment="1">
      <alignment horizontal="center" vertical="center"/>
    </xf>
    <xf numFmtId="164" fontId="40" fillId="0" borderId="7" xfId="0" applyNumberFormat="1" applyFont="1" applyFill="1" applyBorder="1" applyAlignment="1">
      <alignment horizontal="center" vertical="center"/>
    </xf>
    <xf numFmtId="0" fontId="40" fillId="0" borderId="4" xfId="0" applyFont="1" applyBorder="1" applyAlignment="1">
      <alignment horizontal="left" vertical="center" wrapText="1"/>
    </xf>
    <xf numFmtId="0" fontId="40" fillId="0" borderId="44" xfId="0" applyFont="1" applyBorder="1" applyAlignment="1">
      <alignment horizontal="left" vertical="center" wrapText="1"/>
    </xf>
    <xf numFmtId="0" fontId="40" fillId="0" borderId="0" xfId="0" applyFont="1" applyBorder="1" applyAlignment="1">
      <alignment horizontal="center" vertical="center" wrapText="1"/>
    </xf>
    <xf numFmtId="0" fontId="40" fillId="0" borderId="7" xfId="0" applyFont="1" applyBorder="1" applyAlignment="1">
      <alignment horizontal="center" vertical="center" wrapText="1"/>
    </xf>
    <xf numFmtId="164" fontId="40" fillId="0" borderId="0" xfId="0" applyNumberFormat="1" applyFont="1" applyBorder="1" applyAlignment="1">
      <alignment horizontal="center" vertical="center"/>
    </xf>
    <xf numFmtId="164" fontId="40" fillId="0" borderId="7" xfId="0" applyNumberFormat="1" applyFont="1" applyBorder="1" applyAlignment="1">
      <alignment horizontal="center" vertical="center"/>
    </xf>
    <xf numFmtId="0" fontId="40" fillId="0" borderId="43" xfId="0" applyFont="1" applyBorder="1" applyAlignment="1">
      <alignment horizontal="left" vertical="center" wrapText="1"/>
    </xf>
    <xf numFmtId="0" fontId="40" fillId="0" borderId="8" xfId="0" applyFont="1" applyBorder="1" applyAlignment="1">
      <alignment horizontal="center" vertical="center" wrapText="1"/>
    </xf>
    <xf numFmtId="0" fontId="40" fillId="0" borderId="0" xfId="0" applyFont="1" applyFill="1" applyBorder="1" applyAlignment="1">
      <alignment horizontal="center" vertical="center" wrapText="1"/>
    </xf>
    <xf numFmtId="0" fontId="40" fillId="0" borderId="3" xfId="0" applyFont="1" applyBorder="1" applyAlignment="1">
      <alignment horizontal="left" vertical="center" wrapText="1"/>
    </xf>
    <xf numFmtId="0" fontId="40" fillId="0" borderId="1" xfId="0" applyFont="1" applyBorder="1" applyAlignment="1">
      <alignment horizontal="center" vertical="center" wrapText="1"/>
    </xf>
    <xf numFmtId="164" fontId="40" fillId="0" borderId="8" xfId="0" applyNumberFormat="1" applyFont="1" applyBorder="1" applyAlignment="1">
      <alignment horizontal="center" vertical="center"/>
    </xf>
    <xf numFmtId="0" fontId="40" fillId="0" borderId="7" xfId="0" applyFont="1" applyFill="1" applyBorder="1" applyAlignment="1">
      <alignment horizontal="center" vertical="center" wrapText="1"/>
    </xf>
    <xf numFmtId="0" fontId="40" fillId="0" borderId="4" xfId="0" applyFont="1" applyBorder="1" applyAlignment="1">
      <alignment vertical="center" wrapText="1"/>
    </xf>
    <xf numFmtId="0" fontId="40" fillId="0" borderId="0" xfId="8" applyFont="1" applyBorder="1" applyAlignment="1">
      <alignment horizontal="center" vertical="center" wrapText="1"/>
    </xf>
    <xf numFmtId="0" fontId="40" fillId="0" borderId="0" xfId="8" applyFont="1" applyBorder="1" applyAlignment="1">
      <alignment horizontal="center" vertical="center"/>
    </xf>
    <xf numFmtId="0" fontId="40" fillId="0" borderId="43" xfId="8" applyFont="1" applyBorder="1" applyAlignment="1">
      <alignment horizontal="left" vertical="center" wrapText="1"/>
    </xf>
    <xf numFmtId="0" fontId="40" fillId="0" borderId="8" xfId="8" applyFont="1" applyBorder="1" applyAlignment="1">
      <alignment horizontal="center" vertical="center" wrapText="1"/>
    </xf>
    <xf numFmtId="0" fontId="40" fillId="0" borderId="7" xfId="8" applyFont="1" applyBorder="1" applyAlignment="1">
      <alignment horizontal="center" vertical="center" wrapText="1"/>
    </xf>
    <xf numFmtId="0" fontId="40" fillId="0" borderId="8" xfId="8" applyFont="1" applyBorder="1" applyAlignment="1">
      <alignment horizontal="center" vertical="center"/>
    </xf>
    <xf numFmtId="0" fontId="40" fillId="0" borderId="7" xfId="8" applyFont="1" applyBorder="1" applyAlignment="1">
      <alignment horizontal="center" vertical="center"/>
    </xf>
    <xf numFmtId="0" fontId="40" fillId="0" borderId="16" xfId="8" applyFont="1" applyBorder="1" applyAlignment="1">
      <alignment horizontal="left" vertical="center" wrapText="1"/>
    </xf>
    <xf numFmtId="0" fontId="40" fillId="0" borderId="38" xfId="8" applyFont="1" applyBorder="1" applyAlignment="1">
      <alignment horizontal="center" vertical="center" wrapText="1"/>
    </xf>
    <xf numFmtId="0" fontId="40" fillId="0" borderId="38" xfId="8" applyFont="1" applyBorder="1" applyAlignment="1">
      <alignment horizontal="center" vertical="center"/>
    </xf>
    <xf numFmtId="0" fontId="40" fillId="0" borderId="3" xfId="8" applyFont="1" applyBorder="1" applyAlignment="1">
      <alignment horizontal="left" vertical="center" wrapText="1"/>
    </xf>
    <xf numFmtId="0" fontId="40" fillId="0" borderId="1" xfId="8" applyFont="1" applyBorder="1" applyAlignment="1">
      <alignment horizontal="center" vertical="center" wrapText="1"/>
    </xf>
    <xf numFmtId="0" fontId="40" fillId="0" borderId="1" xfId="8" applyFont="1" applyBorder="1" applyAlignment="1">
      <alignment horizontal="center" vertical="center"/>
    </xf>
    <xf numFmtId="0" fontId="40" fillId="0" borderId="0" xfId="8" applyFont="1" applyBorder="1" applyAlignment="1">
      <alignment horizontal="left" vertical="center" wrapText="1"/>
    </xf>
    <xf numFmtId="0" fontId="40" fillId="0" borderId="0" xfId="0" applyFont="1" applyBorder="1" applyAlignment="1">
      <alignment horizontal="center" wrapText="1"/>
    </xf>
    <xf numFmtId="0" fontId="40" fillId="0" borderId="38" xfId="0" applyFont="1" applyBorder="1" applyAlignment="1">
      <alignment horizontal="center" vertical="center" wrapText="1"/>
    </xf>
    <xf numFmtId="0" fontId="40" fillId="2" borderId="16" xfId="0" applyFont="1" applyFill="1" applyBorder="1" applyAlignment="1">
      <alignment horizontal="left" vertical="center"/>
    </xf>
    <xf numFmtId="0" fontId="40" fillId="0" borderId="16" xfId="0" applyFont="1" applyBorder="1" applyAlignment="1">
      <alignment horizontal="left" vertical="center"/>
    </xf>
    <xf numFmtId="0" fontId="40" fillId="0" borderId="38" xfId="0" applyFont="1" applyBorder="1" applyAlignment="1">
      <alignment horizontal="center" wrapText="1"/>
    </xf>
    <xf numFmtId="0" fontId="40" fillId="0" borderId="16" xfId="0" applyFont="1" applyBorder="1" applyAlignment="1">
      <alignment horizontal="left" vertical="center" wrapText="1"/>
    </xf>
    <xf numFmtId="0" fontId="51" fillId="3" borderId="16" xfId="0" applyFont="1" applyFill="1" applyBorder="1" applyAlignment="1">
      <alignment wrapText="1"/>
    </xf>
    <xf numFmtId="0" fontId="51" fillId="3" borderId="38" xfId="0" applyFont="1" applyFill="1" applyBorder="1" applyAlignment="1">
      <alignment horizontal="center" wrapText="1"/>
    </xf>
    <xf numFmtId="0" fontId="40" fillId="3" borderId="38" xfId="0" applyFont="1" applyFill="1" applyBorder="1" applyAlignment="1">
      <alignment horizontal="center"/>
    </xf>
    <xf numFmtId="0" fontId="40" fillId="3" borderId="38" xfId="0" applyFont="1" applyFill="1" applyBorder="1" applyAlignment="1">
      <alignment horizontal="left"/>
    </xf>
    <xf numFmtId="0" fontId="40" fillId="3" borderId="33" xfId="0" applyFont="1" applyFill="1" applyBorder="1" applyAlignment="1">
      <alignment horizontal="center"/>
    </xf>
    <xf numFmtId="0" fontId="51" fillId="3" borderId="3" xfId="0" applyFont="1" applyFill="1" applyBorder="1" applyAlignment="1">
      <alignment wrapText="1"/>
    </xf>
    <xf numFmtId="0" fontId="51" fillId="3" borderId="1" xfId="0" applyFont="1" applyFill="1" applyBorder="1" applyAlignment="1">
      <alignment horizontal="center" wrapText="1"/>
    </xf>
    <xf numFmtId="0" fontId="40" fillId="3" borderId="1" xfId="0" applyFont="1" applyFill="1" applyBorder="1" applyAlignment="1">
      <alignment horizontal="center"/>
    </xf>
    <xf numFmtId="0" fontId="40" fillId="3" borderId="20" xfId="0" applyFont="1" applyFill="1" applyBorder="1" applyAlignment="1">
      <alignment horizontal="center"/>
    </xf>
    <xf numFmtId="0" fontId="40" fillId="0" borderId="0" xfId="0" quotePrefix="1" applyFont="1" applyBorder="1" applyAlignment="1">
      <alignment horizontal="center" wrapText="1"/>
    </xf>
    <xf numFmtId="0" fontId="40" fillId="0" borderId="0" xfId="0" applyFont="1" applyFill="1" applyBorder="1" applyAlignment="1">
      <alignment vertical="center" wrapText="1"/>
    </xf>
    <xf numFmtId="0" fontId="40" fillId="0" borderId="0" xfId="0" quotePrefix="1" applyFont="1" applyFill="1" applyBorder="1" applyAlignment="1">
      <alignment horizontal="center" wrapText="1"/>
    </xf>
    <xf numFmtId="0" fontId="7" fillId="0" borderId="0" xfId="0" applyFont="1" applyFill="1" applyBorder="1" applyAlignment="1">
      <alignment horizontal="left"/>
    </xf>
    <xf numFmtId="0" fontId="45" fillId="0" borderId="15" xfId="0" applyFont="1" applyBorder="1" applyAlignment="1">
      <alignment horizontal="center"/>
    </xf>
    <xf numFmtId="0" fontId="40" fillId="0" borderId="38" xfId="0" applyFont="1" applyBorder="1" applyAlignment="1">
      <alignment vertical="center" wrapText="1"/>
    </xf>
    <xf numFmtId="0" fontId="40" fillId="0" borderId="1" xfId="0" applyFont="1" applyBorder="1" applyAlignment="1">
      <alignment vertical="center" wrapText="1"/>
    </xf>
    <xf numFmtId="0" fontId="40" fillId="0" borderId="1" xfId="0" quotePrefix="1" applyFont="1" applyBorder="1" applyAlignment="1">
      <alignment horizontal="center" wrapText="1"/>
    </xf>
    <xf numFmtId="0" fontId="51" fillId="3" borderId="4" xfId="0" applyFont="1" applyFill="1" applyBorder="1" applyAlignment="1">
      <alignment wrapText="1"/>
    </xf>
    <xf numFmtId="0" fontId="51" fillId="3" borderId="0" xfId="0" applyFont="1" applyFill="1" applyBorder="1" applyAlignment="1">
      <alignment horizontal="center" wrapText="1"/>
    </xf>
    <xf numFmtId="0" fontId="40" fillId="3" borderId="0" xfId="0" applyFont="1" applyFill="1" applyBorder="1" applyAlignment="1">
      <alignment horizontal="center"/>
    </xf>
    <xf numFmtId="0" fontId="40" fillId="3" borderId="0" xfId="0" applyFont="1" applyFill="1" applyBorder="1" applyAlignment="1">
      <alignment horizontal="left"/>
    </xf>
    <xf numFmtId="0" fontId="40" fillId="3" borderId="30" xfId="0" applyFont="1" applyFill="1" applyBorder="1" applyAlignment="1">
      <alignment horizontal="center"/>
    </xf>
    <xf numFmtId="49" fontId="40" fillId="0" borderId="0" xfId="0" applyNumberFormat="1" applyFont="1" applyBorder="1" applyAlignment="1">
      <alignment horizontal="center" wrapText="1"/>
    </xf>
    <xf numFmtId="49" fontId="40" fillId="0" borderId="0" xfId="0" quotePrefix="1" applyNumberFormat="1" applyFont="1" applyBorder="1" applyAlignment="1">
      <alignment horizontal="center" wrapText="1"/>
    </xf>
    <xf numFmtId="0" fontId="8" fillId="0" borderId="0" xfId="0" quotePrefix="1" applyFont="1" applyBorder="1" applyAlignment="1">
      <alignment horizontal="center"/>
    </xf>
    <xf numFmtId="0" fontId="40" fillId="0" borderId="7" xfId="0" quotePrefix="1" applyFont="1" applyBorder="1" applyAlignment="1">
      <alignment horizontal="center" wrapText="1"/>
    </xf>
    <xf numFmtId="0" fontId="8" fillId="0" borderId="8" xfId="0" quotePrefix="1" applyFont="1" applyBorder="1" applyAlignment="1">
      <alignment horizontal="center"/>
    </xf>
    <xf numFmtId="0" fontId="54" fillId="0" borderId="0" xfId="0" applyFont="1" applyBorder="1"/>
    <xf numFmtId="0" fontId="40" fillId="0" borderId="55" xfId="0" applyFont="1" applyBorder="1" applyAlignment="1">
      <alignment horizontal="center"/>
    </xf>
    <xf numFmtId="0" fontId="40" fillId="0" borderId="38" xfId="0" quotePrefix="1" applyFont="1" applyBorder="1" applyAlignment="1">
      <alignment horizontal="center"/>
    </xf>
    <xf numFmtId="0" fontId="40" fillId="0" borderId="9" xfId="0" applyFont="1" applyBorder="1" applyAlignment="1">
      <alignment horizontal="center"/>
    </xf>
    <xf numFmtId="0" fontId="40" fillId="0" borderId="0" xfId="0" quotePrefix="1" applyFont="1" applyBorder="1" applyAlignment="1">
      <alignment horizontal="center"/>
    </xf>
    <xf numFmtId="0" fontId="40" fillId="0" borderId="10" xfId="0" applyFont="1" applyBorder="1" applyAlignment="1">
      <alignment horizontal="center"/>
    </xf>
    <xf numFmtId="0" fontId="45" fillId="0" borderId="9" xfId="0" applyFont="1" applyFill="1" applyBorder="1" applyAlignment="1">
      <alignment horizontal="center"/>
    </xf>
    <xf numFmtId="0" fontId="45" fillId="0" borderId="11" xfId="0" applyFont="1" applyFill="1" applyBorder="1" applyAlignment="1">
      <alignment horizontal="center"/>
    </xf>
    <xf numFmtId="0" fontId="45" fillId="0" borderId="7" xfId="0" applyFont="1" applyFill="1" applyBorder="1" applyAlignment="1">
      <alignment horizontal="center"/>
    </xf>
    <xf numFmtId="0" fontId="40" fillId="0" borderId="9" xfId="0" quotePrefix="1" applyFont="1" applyBorder="1" applyAlignment="1">
      <alignment horizontal="center"/>
    </xf>
    <xf numFmtId="0" fontId="40" fillId="0" borderId="11" xfId="0" quotePrefix="1" applyFont="1" applyBorder="1" applyAlignment="1">
      <alignment horizontal="center"/>
    </xf>
    <xf numFmtId="0" fontId="40" fillId="0" borderId="7" xfId="0" quotePrefix="1" applyFont="1" applyBorder="1" applyAlignment="1">
      <alignment horizontal="center"/>
    </xf>
    <xf numFmtId="0" fontId="44" fillId="0" borderId="31" xfId="0" applyNumberFormat="1" applyFont="1" applyBorder="1" applyAlignment="1">
      <alignment horizontal="center"/>
    </xf>
    <xf numFmtId="0" fontId="40" fillId="0" borderId="42" xfId="0" applyFont="1" applyBorder="1" applyAlignment="1">
      <alignment horizontal="center"/>
    </xf>
    <xf numFmtId="0" fontId="51" fillId="3" borderId="16" xfId="0" applyFont="1" applyFill="1" applyBorder="1" applyAlignment="1"/>
    <xf numFmtId="0" fontId="51" fillId="3" borderId="38" xfId="0" applyFont="1" applyFill="1" applyBorder="1" applyAlignment="1">
      <alignment horizontal="center"/>
    </xf>
    <xf numFmtId="0" fontId="40" fillId="3" borderId="38" xfId="0" applyFont="1" applyFill="1" applyBorder="1" applyAlignment="1">
      <alignment horizontal="center" vertical="center"/>
    </xf>
    <xf numFmtId="0" fontId="40" fillId="3" borderId="33" xfId="0" applyNumberFormat="1" applyFont="1" applyFill="1" applyBorder="1" applyAlignment="1">
      <alignment horizontal="center"/>
    </xf>
    <xf numFmtId="0" fontId="40" fillId="0" borderId="15" xfId="0" applyFont="1" applyFill="1" applyBorder="1" applyAlignment="1">
      <alignment horizontal="center" vertical="center"/>
    </xf>
    <xf numFmtId="0" fontId="40" fillId="0" borderId="17" xfId="0" applyFont="1" applyBorder="1" applyAlignment="1">
      <alignment horizontal="center"/>
    </xf>
    <xf numFmtId="0" fontId="40" fillId="0" borderId="42" xfId="0" applyFont="1" applyFill="1" applyBorder="1" applyAlignment="1">
      <alignment horizontal="center"/>
    </xf>
    <xf numFmtId="0" fontId="40" fillId="3" borderId="19" xfId="0" applyNumberFormat="1" applyFont="1" applyFill="1" applyBorder="1" applyAlignment="1">
      <alignment horizontal="center"/>
    </xf>
    <xf numFmtId="164" fontId="40" fillId="0" borderId="1" xfId="0" applyNumberFormat="1" applyFont="1" applyFill="1" applyBorder="1" applyAlignment="1">
      <alignment horizontal="center" vertical="center"/>
    </xf>
    <xf numFmtId="0" fontId="44" fillId="0" borderId="20" xfId="0" applyNumberFormat="1" applyFont="1" applyBorder="1" applyAlignment="1">
      <alignment horizontal="center"/>
    </xf>
    <xf numFmtId="0" fontId="40" fillId="2" borderId="16" xfId="0" applyFont="1" applyFill="1" applyBorder="1" applyAlignment="1"/>
    <xf numFmtId="0" fontId="40" fillId="0" borderId="48" xfId="0" applyFont="1" applyFill="1" applyBorder="1" applyAlignment="1">
      <alignment horizontal="center" vertical="center"/>
    </xf>
    <xf numFmtId="0" fontId="40" fillId="0" borderId="48" xfId="0" applyFont="1" applyBorder="1" applyAlignment="1">
      <alignment horizontal="center" vertical="center"/>
    </xf>
    <xf numFmtId="0" fontId="40" fillId="0" borderId="56" xfId="0" applyFont="1" applyBorder="1" applyAlignment="1">
      <alignment horizontal="center"/>
    </xf>
    <xf numFmtId="0" fontId="44" fillId="0" borderId="30" xfId="0" applyNumberFormat="1" applyFont="1" applyBorder="1" applyAlignment="1">
      <alignment horizontal="center"/>
    </xf>
    <xf numFmtId="0" fontId="40" fillId="0" borderId="16" xfId="0" applyFont="1" applyFill="1" applyBorder="1" applyAlignment="1"/>
    <xf numFmtId="0" fontId="40" fillId="0" borderId="55" xfId="0" applyFont="1" applyFill="1" applyBorder="1" applyAlignment="1">
      <alignment horizontal="center"/>
    </xf>
    <xf numFmtId="0" fontId="40" fillId="0" borderId="17" xfId="0" applyFont="1" applyFill="1" applyBorder="1" applyAlignment="1">
      <alignment horizontal="center"/>
    </xf>
    <xf numFmtId="0" fontId="40" fillId="0" borderId="3" xfId="0" applyFont="1" applyBorder="1" applyAlignment="1"/>
    <xf numFmtId="0" fontId="40" fillId="0" borderId="8" xfId="0" quotePrefix="1" applyFont="1" applyBorder="1" applyAlignment="1">
      <alignment horizontal="center"/>
    </xf>
    <xf numFmtId="0" fontId="40" fillId="2" borderId="9" xfId="0" applyFont="1" applyFill="1" applyBorder="1" applyAlignment="1">
      <alignment horizontal="center"/>
    </xf>
    <xf numFmtId="0" fontId="40" fillId="2" borderId="0" xfId="0" applyFont="1" applyFill="1" applyBorder="1" applyAlignment="1">
      <alignment horizontal="center"/>
    </xf>
    <xf numFmtId="0" fontId="40" fillId="2" borderId="8" xfId="0" applyFont="1" applyFill="1" applyBorder="1" applyAlignment="1">
      <alignment horizontal="center"/>
    </xf>
    <xf numFmtId="0" fontId="40" fillId="0" borderId="42" xfId="0" quotePrefix="1" applyFont="1" applyBorder="1" applyAlignment="1">
      <alignment horizontal="center"/>
    </xf>
    <xf numFmtId="0" fontId="40" fillId="0" borderId="1" xfId="0" quotePrefix="1" applyFont="1" applyBorder="1" applyAlignment="1">
      <alignment horizontal="center"/>
    </xf>
    <xf numFmtId="0" fontId="40" fillId="2" borderId="1" xfId="0" applyFont="1" applyFill="1" applyBorder="1" applyAlignment="1">
      <alignment horizontal="center"/>
    </xf>
    <xf numFmtId="0" fontId="51" fillId="3" borderId="3" xfId="0" applyFont="1" applyFill="1" applyBorder="1" applyAlignment="1"/>
    <xf numFmtId="0" fontId="51" fillId="3" borderId="1" xfId="0" applyFont="1" applyFill="1" applyBorder="1" applyAlignment="1">
      <alignment horizontal="center"/>
    </xf>
    <xf numFmtId="0" fontId="40" fillId="3" borderId="1" xfId="0" applyFont="1" applyFill="1" applyBorder="1" applyAlignment="1">
      <alignment horizontal="center" vertical="center"/>
    </xf>
    <xf numFmtId="0" fontId="40" fillId="3" borderId="20" xfId="0" applyNumberFormat="1" applyFont="1" applyFill="1" applyBorder="1" applyAlignment="1">
      <alignment horizontal="center"/>
    </xf>
    <xf numFmtId="0" fontId="40" fillId="0" borderId="9" xfId="0" applyFont="1" applyFill="1" applyBorder="1" applyAlignment="1">
      <alignment horizontal="center"/>
    </xf>
    <xf numFmtId="0" fontId="40" fillId="0" borderId="15" xfId="0" quotePrefix="1" applyFont="1" applyFill="1" applyBorder="1" applyAlignment="1">
      <alignment horizontal="center"/>
    </xf>
    <xf numFmtId="164" fontId="40" fillId="0" borderId="48" xfId="0" applyNumberFormat="1" applyFont="1" applyFill="1" applyBorder="1" applyAlignment="1">
      <alignment horizontal="center" vertical="center"/>
    </xf>
    <xf numFmtId="0" fontId="40" fillId="0" borderId="56" xfId="0" applyFont="1" applyFill="1" applyBorder="1" applyAlignment="1">
      <alignment horizontal="center"/>
    </xf>
    <xf numFmtId="0" fontId="40" fillId="0" borderId="38" xfId="0" applyFont="1" applyFill="1" applyBorder="1" applyAlignment="1">
      <alignment horizontal="center" wrapText="1"/>
    </xf>
    <xf numFmtId="0" fontId="40" fillId="0" borderId="8" xfId="0" applyFont="1" applyFill="1" applyBorder="1" applyAlignment="1">
      <alignment horizontal="center" vertical="center" wrapText="1"/>
    </xf>
    <xf numFmtId="0" fontId="40" fillId="0" borderId="10" xfId="0" applyFont="1" applyFill="1" applyBorder="1" applyAlignment="1">
      <alignment horizontal="center"/>
    </xf>
    <xf numFmtId="0" fontId="40" fillId="0" borderId="42" xfId="0" applyFont="1" applyBorder="1" applyAlignment="1">
      <alignment horizontal="center" vertical="center"/>
    </xf>
    <xf numFmtId="0" fontId="40" fillId="0" borderId="42" xfId="0" applyFont="1" applyFill="1" applyBorder="1" applyAlignment="1">
      <alignment horizontal="center" vertical="center"/>
    </xf>
    <xf numFmtId="164" fontId="40" fillId="0" borderId="2" xfId="0" applyNumberFormat="1" applyFont="1" applyFill="1" applyBorder="1" applyAlignment="1">
      <alignment horizontal="center" vertical="center"/>
    </xf>
    <xf numFmtId="0" fontId="40" fillId="0" borderId="40" xfId="0" applyFont="1" applyBorder="1" applyAlignment="1">
      <alignment horizontal="center"/>
    </xf>
    <xf numFmtId="0" fontId="40" fillId="0" borderId="0" xfId="0" applyNumberFormat="1" applyFont="1" applyFill="1" applyBorder="1" applyAlignment="1">
      <alignment horizontal="left"/>
    </xf>
    <xf numFmtId="0" fontId="40" fillId="0" borderId="13" xfId="0" applyNumberFormat="1" applyFont="1" applyFill="1" applyBorder="1" applyAlignment="1">
      <alignment horizontal="center"/>
    </xf>
    <xf numFmtId="0" fontId="40" fillId="0" borderId="7" xfId="0" applyNumberFormat="1" applyFont="1" applyFill="1" applyBorder="1" applyAlignment="1">
      <alignment horizontal="left"/>
    </xf>
    <xf numFmtId="0" fontId="40" fillId="0" borderId="7" xfId="0" applyNumberFormat="1" applyFont="1" applyFill="1" applyBorder="1" applyAlignment="1">
      <alignment horizontal="center"/>
    </xf>
    <xf numFmtId="0" fontId="40" fillId="0" borderId="31" xfId="0" applyNumberFormat="1" applyFont="1" applyFill="1" applyBorder="1" applyAlignment="1">
      <alignment horizontal="center"/>
    </xf>
    <xf numFmtId="0" fontId="37" fillId="3" borderId="36" xfId="0" applyFont="1" applyFill="1" applyBorder="1" applyAlignment="1"/>
    <xf numFmtId="0" fontId="37" fillId="3" borderId="39" xfId="0" applyFont="1" applyFill="1" applyBorder="1" applyAlignment="1">
      <alignment horizontal="center"/>
    </xf>
    <xf numFmtId="0" fontId="11" fillId="3" borderId="2" xfId="0" applyFont="1" applyFill="1" applyBorder="1" applyAlignment="1">
      <alignment horizontal="center"/>
    </xf>
    <xf numFmtId="0" fontId="37" fillId="3" borderId="2" xfId="0" applyFont="1" applyFill="1" applyBorder="1" applyAlignment="1">
      <alignment horizontal="center"/>
    </xf>
    <xf numFmtId="0" fontId="51" fillId="3" borderId="2" xfId="0" applyNumberFormat="1" applyFont="1" applyFill="1" applyBorder="1" applyAlignment="1">
      <alignment horizontal="left"/>
    </xf>
    <xf numFmtId="0" fontId="48" fillId="0" borderId="42" xfId="0" applyFont="1" applyFill="1" applyBorder="1" applyAlignment="1">
      <alignment horizontal="center" wrapText="1"/>
    </xf>
    <xf numFmtId="0" fontId="48" fillId="0" borderId="1" xfId="0" applyFont="1" applyFill="1" applyBorder="1" applyAlignment="1">
      <alignment horizontal="center" wrapText="1"/>
    </xf>
    <xf numFmtId="0" fontId="32" fillId="0" borderId="1" xfId="0" applyNumberFormat="1" applyFont="1" applyFill="1" applyBorder="1" applyAlignment="1">
      <alignment horizontal="left" wrapText="1"/>
    </xf>
    <xf numFmtId="0" fontId="32" fillId="0" borderId="41" xfId="0" applyNumberFormat="1" applyFont="1" applyFill="1" applyBorder="1" applyAlignment="1">
      <alignment horizontal="center" wrapText="1"/>
    </xf>
    <xf numFmtId="0" fontId="32" fillId="0" borderId="20" xfId="0" applyNumberFormat="1" applyFont="1" applyFill="1" applyBorder="1" applyAlignment="1">
      <alignment horizontal="center" wrapText="1"/>
    </xf>
    <xf numFmtId="0" fontId="63" fillId="0" borderId="59" xfId="0" applyFont="1" applyBorder="1" applyAlignment="1">
      <alignment horizontal="center" wrapText="1"/>
    </xf>
    <xf numFmtId="1" fontId="40" fillId="0" borderId="0" xfId="0" applyNumberFormat="1" applyFont="1" applyBorder="1" applyAlignment="1">
      <alignment horizontal="center"/>
    </xf>
    <xf numFmtId="168" fontId="40" fillId="0" borderId="0" xfId="0" applyNumberFormat="1" applyFont="1" applyBorder="1" applyAlignment="1">
      <alignment horizontal="center"/>
    </xf>
    <xf numFmtId="169" fontId="40" fillId="0" borderId="0" xfId="0" applyNumberFormat="1" applyFont="1" applyBorder="1" applyAlignment="1">
      <alignment horizontal="center"/>
    </xf>
    <xf numFmtId="2" fontId="40" fillId="0" borderId="0" xfId="0" applyNumberFormat="1" applyFont="1" applyBorder="1" applyAlignment="1">
      <alignment horizontal="center"/>
    </xf>
    <xf numFmtId="11" fontId="40" fillId="0" borderId="0" xfId="0" applyNumberFormat="1" applyFont="1" applyBorder="1" applyAlignment="1">
      <alignment horizontal="center"/>
    </xf>
    <xf numFmtId="11" fontId="40" fillId="0" borderId="7" xfId="0" applyNumberFormat="1" applyFont="1" applyBorder="1" applyAlignment="1">
      <alignment horizontal="center"/>
    </xf>
    <xf numFmtId="1" fontId="40" fillId="0" borderId="7" xfId="0" applyNumberFormat="1" applyFont="1" applyBorder="1" applyAlignment="1">
      <alignment horizontal="center"/>
    </xf>
    <xf numFmtId="168" fontId="40" fillId="0" borderId="7" xfId="0" applyNumberFormat="1" applyFont="1" applyBorder="1" applyAlignment="1">
      <alignment horizontal="center"/>
    </xf>
    <xf numFmtId="0" fontId="40" fillId="0" borderId="7" xfId="0" applyFont="1" applyBorder="1"/>
    <xf numFmtId="167" fontId="40" fillId="0" borderId="0" xfId="0" applyNumberFormat="1" applyFont="1" applyBorder="1" applyAlignment="1">
      <alignment horizontal="center"/>
    </xf>
    <xf numFmtId="1" fontId="40" fillId="0" borderId="8" xfId="0" applyNumberFormat="1" applyFont="1" applyBorder="1" applyAlignment="1">
      <alignment horizontal="center"/>
    </xf>
    <xf numFmtId="169" fontId="40" fillId="0" borderId="8" xfId="0" applyNumberFormat="1" applyFont="1" applyBorder="1" applyAlignment="1">
      <alignment horizontal="center"/>
    </xf>
    <xf numFmtId="0" fontId="40" fillId="0" borderId="8" xfId="0" applyFont="1" applyBorder="1"/>
    <xf numFmtId="169" fontId="40" fillId="0" borderId="7" xfId="0" applyNumberFormat="1" applyFont="1" applyBorder="1" applyAlignment="1">
      <alignment horizontal="center"/>
    </xf>
    <xf numFmtId="2" fontId="40" fillId="0" borderId="8" xfId="0" applyNumberFormat="1" applyFont="1" applyBorder="1" applyAlignment="1">
      <alignment horizontal="center"/>
    </xf>
    <xf numFmtId="2" fontId="40" fillId="0" borderId="7" xfId="0" applyNumberFormat="1" applyFont="1" applyBorder="1" applyAlignment="1">
      <alignment horizontal="center"/>
    </xf>
    <xf numFmtId="2" fontId="40" fillId="0" borderId="0" xfId="0" applyNumberFormat="1" applyFont="1" applyBorder="1" applyAlignment="1">
      <alignment horizontal="center" vertical="center"/>
    </xf>
    <xf numFmtId="169" fontId="40" fillId="0" borderId="0" xfId="0" applyNumberFormat="1" applyFont="1" applyBorder="1" applyAlignment="1">
      <alignment horizontal="center" vertical="center"/>
    </xf>
    <xf numFmtId="0" fontId="40" fillId="0" borderId="0" xfId="0" applyFont="1" applyBorder="1" applyAlignment="1">
      <alignment vertical="center"/>
    </xf>
    <xf numFmtId="1" fontId="40" fillId="0" borderId="0" xfId="0" applyNumberFormat="1" applyFont="1" applyBorder="1" applyAlignment="1">
      <alignment horizontal="center" vertical="center"/>
    </xf>
    <xf numFmtId="167" fontId="40" fillId="0" borderId="0" xfId="0" applyNumberFormat="1" applyFont="1" applyBorder="1" applyAlignment="1">
      <alignment horizontal="center" vertical="center"/>
    </xf>
    <xf numFmtId="168" fontId="40" fillId="0" borderId="0" xfId="0" applyNumberFormat="1" applyFont="1" applyBorder="1" applyAlignment="1">
      <alignment horizontal="center" vertical="center"/>
    </xf>
    <xf numFmtId="167" fontId="40" fillId="0" borderId="8" xfId="0" applyNumberFormat="1" applyFont="1" applyBorder="1" applyAlignment="1">
      <alignment horizontal="center" vertical="center"/>
    </xf>
    <xf numFmtId="0" fontId="40" fillId="0" borderId="8" xfId="0" applyFont="1" applyBorder="1" applyAlignment="1">
      <alignment vertical="center"/>
    </xf>
    <xf numFmtId="168" fontId="40" fillId="0" borderId="7" xfId="0" applyNumberFormat="1" applyFont="1" applyBorder="1" applyAlignment="1">
      <alignment horizontal="center" vertical="center"/>
    </xf>
    <xf numFmtId="1" fontId="40" fillId="0" borderId="7" xfId="0" applyNumberFormat="1" applyFont="1" applyBorder="1" applyAlignment="1">
      <alignment horizontal="center" vertical="center"/>
    </xf>
    <xf numFmtId="0" fontId="40" fillId="0" borderId="7" xfId="0" applyFont="1" applyBorder="1" applyAlignment="1">
      <alignment vertical="center"/>
    </xf>
    <xf numFmtId="169" fontId="40" fillId="0" borderId="8" xfId="0" applyNumberFormat="1" applyFont="1" applyBorder="1" applyAlignment="1">
      <alignment horizontal="center" vertical="center"/>
    </xf>
    <xf numFmtId="167" fontId="40" fillId="0" borderId="7" xfId="0" applyNumberFormat="1" applyFont="1" applyBorder="1" applyAlignment="1">
      <alignment horizontal="center" vertical="center"/>
    </xf>
    <xf numFmtId="166" fontId="40" fillId="0" borderId="0" xfId="0" applyNumberFormat="1" applyFont="1" applyBorder="1" applyAlignment="1">
      <alignment horizontal="center"/>
    </xf>
    <xf numFmtId="167" fontId="40" fillId="0" borderId="7" xfId="0" applyNumberFormat="1" applyFont="1" applyBorder="1" applyAlignment="1">
      <alignment horizontal="center"/>
    </xf>
    <xf numFmtId="168" fontId="40" fillId="0" borderId="8" xfId="0" applyNumberFormat="1" applyFont="1" applyBorder="1" applyAlignment="1">
      <alignment horizontal="center"/>
    </xf>
    <xf numFmtId="167" fontId="40" fillId="0" borderId="8" xfId="0" applyNumberFormat="1" applyFont="1" applyBorder="1" applyAlignment="1">
      <alignment horizontal="center"/>
    </xf>
    <xf numFmtId="2" fontId="40" fillId="0" borderId="0" xfId="0" applyNumberFormat="1" applyFont="1" applyFill="1" applyBorder="1" applyAlignment="1">
      <alignment horizontal="center"/>
    </xf>
    <xf numFmtId="164" fontId="40" fillId="0" borderId="0" xfId="0" applyNumberFormat="1" applyFont="1" applyFill="1" applyBorder="1" applyAlignment="1">
      <alignment horizontal="center"/>
    </xf>
    <xf numFmtId="169" fontId="40" fillId="0" borderId="0" xfId="0" applyNumberFormat="1" applyFont="1" applyFill="1" applyBorder="1" applyAlignment="1">
      <alignment horizontal="center"/>
    </xf>
    <xf numFmtId="0" fontId="40" fillId="0" borderId="0" xfId="0" applyFont="1" applyFill="1" applyBorder="1"/>
    <xf numFmtId="11" fontId="40" fillId="0" borderId="0" xfId="0" applyNumberFormat="1" applyFont="1" applyFill="1" applyBorder="1" applyAlignment="1">
      <alignment horizontal="center"/>
    </xf>
    <xf numFmtId="167" fontId="40" fillId="0" borderId="0" xfId="0" applyNumberFormat="1" applyFont="1" applyFill="1" applyBorder="1" applyAlignment="1">
      <alignment horizontal="center"/>
    </xf>
    <xf numFmtId="11" fontId="40" fillId="0" borderId="8" xfId="0" applyNumberFormat="1" applyFont="1" applyBorder="1" applyAlignment="1">
      <alignment horizontal="center"/>
    </xf>
    <xf numFmtId="11" fontId="40" fillId="0" borderId="0" xfId="0" applyNumberFormat="1" applyFont="1" applyBorder="1" applyAlignment="1" applyProtection="1">
      <alignment horizontal="center"/>
      <protection locked="0"/>
    </xf>
    <xf numFmtId="168" fontId="40" fillId="0" borderId="8" xfId="0" applyNumberFormat="1" applyFont="1" applyBorder="1" applyAlignment="1" applyProtection="1">
      <alignment horizontal="center"/>
      <protection locked="0"/>
    </xf>
    <xf numFmtId="2" fontId="40" fillId="0" borderId="0" xfId="0" applyNumberFormat="1" applyFont="1" applyBorder="1" applyAlignment="1" applyProtection="1">
      <alignment horizontal="center"/>
      <protection locked="0"/>
    </xf>
    <xf numFmtId="168" fontId="40" fillId="0" borderId="7" xfId="0" applyNumberFormat="1" applyFont="1" applyBorder="1" applyAlignment="1" applyProtection="1">
      <alignment horizontal="center"/>
      <protection locked="0"/>
    </xf>
    <xf numFmtId="168" fontId="40" fillId="0" borderId="0" xfId="0" applyNumberFormat="1" applyFont="1" applyBorder="1" applyAlignment="1" applyProtection="1">
      <alignment horizontal="center"/>
      <protection locked="0"/>
    </xf>
    <xf numFmtId="164" fontId="40" fillId="0" borderId="0" xfId="0" applyNumberFormat="1" applyFont="1" applyBorder="1" applyAlignment="1" applyProtection="1">
      <alignment horizontal="center"/>
      <protection locked="0"/>
    </xf>
    <xf numFmtId="11" fontId="40" fillId="0" borderId="1" xfId="0" applyNumberFormat="1" applyFont="1" applyBorder="1" applyAlignment="1">
      <alignment horizontal="center"/>
    </xf>
    <xf numFmtId="1" fontId="40" fillId="0" borderId="1" xfId="0" applyNumberFormat="1" applyFont="1" applyBorder="1" applyAlignment="1">
      <alignment horizontal="center"/>
    </xf>
    <xf numFmtId="168" fontId="40" fillId="0" borderId="1" xfId="0" applyNumberFormat="1" applyFont="1" applyBorder="1" applyAlignment="1">
      <alignment horizontal="center"/>
    </xf>
    <xf numFmtId="0" fontId="40" fillId="0" borderId="1" xfId="0" applyFont="1" applyBorder="1"/>
    <xf numFmtId="168" fontId="40" fillId="0" borderId="0" xfId="0" applyNumberFormat="1" applyFont="1" applyFill="1" applyBorder="1" applyAlignment="1">
      <alignment horizontal="center"/>
    </xf>
    <xf numFmtId="11" fontId="40" fillId="0" borderId="7" xfId="0" applyNumberFormat="1" applyFont="1" applyFill="1" applyBorder="1" applyAlignment="1">
      <alignment horizontal="center"/>
    </xf>
    <xf numFmtId="11" fontId="40" fillId="0" borderId="0" xfId="0" applyNumberFormat="1" applyFont="1" applyFill="1" applyBorder="1" applyAlignment="1" applyProtection="1">
      <alignment horizontal="center"/>
      <protection locked="0"/>
    </xf>
    <xf numFmtId="2" fontId="40" fillId="0" borderId="7" xfId="0" applyNumberFormat="1" applyFont="1" applyFill="1" applyBorder="1" applyAlignment="1">
      <alignment horizontal="center"/>
    </xf>
    <xf numFmtId="11" fontId="40" fillId="0" borderId="0" xfId="0" applyNumberFormat="1" applyFont="1" applyFill="1" applyBorder="1" applyAlignment="1">
      <alignment horizontal="center" vertical="center"/>
    </xf>
    <xf numFmtId="168" fontId="40" fillId="0" borderId="0" xfId="0" applyNumberFormat="1" applyFont="1" applyFill="1" applyBorder="1" applyAlignment="1">
      <alignment horizontal="center" vertical="center"/>
    </xf>
    <xf numFmtId="168" fontId="40" fillId="0" borderId="7" xfId="0" applyNumberFormat="1" applyFont="1" applyFill="1" applyBorder="1" applyAlignment="1">
      <alignment horizontal="center" vertical="center"/>
    </xf>
    <xf numFmtId="11" fontId="40" fillId="0" borderId="7" xfId="0" applyNumberFormat="1" applyFont="1" applyFill="1" applyBorder="1" applyAlignment="1">
      <alignment horizontal="center" vertical="center"/>
    </xf>
    <xf numFmtId="1" fontId="40" fillId="0" borderId="0" xfId="0" applyNumberFormat="1" applyFont="1" applyFill="1" applyBorder="1" applyAlignment="1">
      <alignment horizontal="center"/>
    </xf>
    <xf numFmtId="0" fontId="40" fillId="0" borderId="0" xfId="0" applyFont="1" applyFill="1" applyBorder="1" applyAlignment="1">
      <alignment horizontal="left"/>
    </xf>
    <xf numFmtId="0" fontId="40" fillId="0" borderId="8" xfId="0" applyFont="1" applyBorder="1" applyAlignment="1">
      <alignment horizontal="left"/>
    </xf>
    <xf numFmtId="0" fontId="40" fillId="0" borderId="7" xfId="0" applyFont="1" applyBorder="1" applyAlignment="1">
      <alignment horizontal="left"/>
    </xf>
    <xf numFmtId="11" fontId="40" fillId="0" borderId="15" xfId="0" applyNumberFormat="1" applyFont="1" applyFill="1" applyBorder="1" applyAlignment="1">
      <alignment horizontal="center"/>
    </xf>
    <xf numFmtId="169" fontId="40" fillId="0" borderId="15" xfId="0" applyNumberFormat="1" applyFont="1" applyBorder="1" applyAlignment="1">
      <alignment horizontal="center"/>
    </xf>
    <xf numFmtId="11" fontId="40" fillId="0" borderId="8" xfId="0" applyNumberFormat="1" applyFont="1" applyFill="1" applyBorder="1" applyAlignment="1">
      <alignment horizontal="center"/>
    </xf>
    <xf numFmtId="1" fontId="40" fillId="0" borderId="7" xfId="0" applyNumberFormat="1" applyFont="1" applyFill="1" applyBorder="1" applyAlignment="1">
      <alignment horizontal="center"/>
    </xf>
    <xf numFmtId="164" fontId="40" fillId="0" borderId="7" xfId="0" applyNumberFormat="1" applyFont="1" applyFill="1" applyBorder="1" applyAlignment="1">
      <alignment horizontal="center"/>
    </xf>
    <xf numFmtId="0" fontId="40" fillId="0" borderId="7" xfId="0" applyFont="1" applyFill="1" applyBorder="1" applyAlignment="1">
      <alignment horizontal="left"/>
    </xf>
    <xf numFmtId="0" fontId="40" fillId="0" borderId="8" xfId="0" applyFont="1" applyFill="1" applyBorder="1" applyAlignment="1">
      <alignment horizontal="left"/>
    </xf>
    <xf numFmtId="169" fontId="40" fillId="0" borderId="0" xfId="0" applyNumberFormat="1" applyFont="1" applyFill="1" applyBorder="1" applyAlignment="1">
      <alignment horizontal="center" vertical="center"/>
    </xf>
    <xf numFmtId="0" fontId="40" fillId="0" borderId="0" xfId="0" applyFont="1" applyBorder="1" applyAlignment="1">
      <alignment horizontal="left" vertical="center"/>
    </xf>
    <xf numFmtId="169" fontId="40" fillId="0" borderId="15" xfId="0" applyNumberFormat="1" applyFont="1" applyFill="1" applyBorder="1" applyAlignment="1">
      <alignment horizontal="center" vertical="center"/>
    </xf>
    <xf numFmtId="169" fontId="40" fillId="0" borderId="15" xfId="0" applyNumberFormat="1" applyFont="1" applyBorder="1" applyAlignment="1">
      <alignment horizontal="center" vertical="center"/>
    </xf>
    <xf numFmtId="164" fontId="40" fillId="0" borderId="15" xfId="0" applyNumberFormat="1" applyFont="1" applyBorder="1" applyAlignment="1">
      <alignment horizontal="center" vertical="center"/>
    </xf>
    <xf numFmtId="0" fontId="40" fillId="0" borderId="15" xfId="0" applyFont="1" applyBorder="1" applyAlignment="1">
      <alignment horizontal="left" vertical="center"/>
    </xf>
    <xf numFmtId="11" fontId="40" fillId="0" borderId="1" xfId="0" applyNumberFormat="1" applyFont="1" applyFill="1" applyBorder="1" applyAlignment="1">
      <alignment horizontal="center"/>
    </xf>
    <xf numFmtId="169" fontId="40" fillId="0" borderId="1" xfId="0" applyNumberFormat="1" applyFont="1" applyBorder="1" applyAlignment="1">
      <alignment horizontal="center"/>
    </xf>
    <xf numFmtId="0" fontId="40" fillId="0" borderId="1" xfId="0" applyFont="1" applyBorder="1" applyAlignment="1">
      <alignment horizontal="left"/>
    </xf>
    <xf numFmtId="0" fontId="32" fillId="0" borderId="21" xfId="8" applyFont="1" applyBorder="1" applyAlignment="1">
      <alignment horizontal="center" wrapText="1"/>
    </xf>
    <xf numFmtId="0" fontId="40" fillId="0" borderId="38" xfId="8" applyFont="1" applyBorder="1" applyAlignment="1">
      <alignment horizontal="center"/>
    </xf>
    <xf numFmtId="169" fontId="40" fillId="0" borderId="38" xfId="8" applyNumberFormat="1" applyFont="1" applyBorder="1" applyAlignment="1">
      <alignment horizontal="center" vertical="center" wrapText="1"/>
    </xf>
    <xf numFmtId="2" fontId="40" fillId="0" borderId="38" xfId="8" applyNumberFormat="1" applyFont="1" applyBorder="1" applyAlignment="1">
      <alignment horizontal="center" vertical="center" wrapText="1"/>
    </xf>
    <xf numFmtId="164" fontId="40" fillId="0" borderId="38" xfId="8" applyNumberFormat="1" applyFont="1" applyBorder="1" applyAlignment="1">
      <alignment horizontal="center" vertical="center" wrapText="1"/>
    </xf>
    <xf numFmtId="0" fontId="40" fillId="0" borderId="38" xfId="8" applyFont="1" applyBorder="1"/>
    <xf numFmtId="0" fontId="40" fillId="0" borderId="0" xfId="8" applyFont="1" applyBorder="1" applyAlignment="1">
      <alignment horizontal="center"/>
    </xf>
    <xf numFmtId="164" fontId="40" fillId="0" borderId="0" xfId="8" applyNumberFormat="1" applyFont="1" applyBorder="1" applyAlignment="1">
      <alignment horizontal="center" vertical="center" wrapText="1"/>
    </xf>
    <xf numFmtId="2" fontId="40" fillId="0" borderId="0" xfId="8" applyNumberFormat="1" applyFont="1" applyBorder="1" applyAlignment="1">
      <alignment horizontal="center" vertical="center" wrapText="1"/>
    </xf>
    <xf numFmtId="169" fontId="40" fillId="0" borderId="0" xfId="8" applyNumberFormat="1" applyFont="1" applyBorder="1" applyAlignment="1">
      <alignment horizontal="center" vertical="center" wrapText="1"/>
    </xf>
    <xf numFmtId="0" fontId="40" fillId="0" borderId="0" xfId="8" applyFont="1" applyBorder="1"/>
    <xf numFmtId="166" fontId="40" fillId="0" borderId="0" xfId="8" applyNumberFormat="1" applyFont="1" applyBorder="1" applyAlignment="1">
      <alignment horizontal="center" vertical="center" wrapText="1"/>
    </xf>
    <xf numFmtId="0" fontId="40" fillId="4" borderId="0" xfId="8" applyFont="1" applyFill="1" applyBorder="1" applyAlignment="1">
      <alignment horizontal="center" vertical="center" wrapText="1"/>
    </xf>
    <xf numFmtId="0" fontId="40" fillId="0" borderId="8" xfId="8" applyFont="1" applyBorder="1" applyAlignment="1">
      <alignment horizontal="center"/>
    </xf>
    <xf numFmtId="164" fontId="40" fillId="0" borderId="8" xfId="8" applyNumberFormat="1" applyFont="1" applyBorder="1" applyAlignment="1">
      <alignment horizontal="center" vertical="center" wrapText="1"/>
    </xf>
    <xf numFmtId="2" fontId="40" fillId="0" borderId="8" xfId="8" applyNumberFormat="1" applyFont="1" applyBorder="1" applyAlignment="1">
      <alignment horizontal="center" vertical="center" wrapText="1"/>
    </xf>
    <xf numFmtId="169" fontId="40" fillId="0" borderId="8" xfId="8" applyNumberFormat="1" applyFont="1" applyBorder="1" applyAlignment="1">
      <alignment horizontal="center" vertical="center" wrapText="1"/>
    </xf>
    <xf numFmtId="0" fontId="40" fillId="0" borderId="8" xfId="8" applyFont="1" applyBorder="1"/>
    <xf numFmtId="0" fontId="40" fillId="0" borderId="7" xfId="8" applyFont="1" applyBorder="1" applyAlignment="1">
      <alignment horizontal="center"/>
    </xf>
    <xf numFmtId="164" fontId="40" fillId="0" borderId="7" xfId="8" applyNumberFormat="1" applyFont="1" applyBorder="1" applyAlignment="1">
      <alignment horizontal="center" vertical="center" wrapText="1"/>
    </xf>
    <xf numFmtId="2" fontId="40" fillId="0" borderId="7" xfId="8" applyNumberFormat="1" applyFont="1" applyBorder="1" applyAlignment="1">
      <alignment horizontal="center" vertical="center" wrapText="1"/>
    </xf>
    <xf numFmtId="169" fontId="40" fillId="0" borderId="7" xfId="8" applyNumberFormat="1" applyFont="1" applyBorder="1" applyAlignment="1">
      <alignment horizontal="center" vertical="center" wrapText="1"/>
    </xf>
    <xf numFmtId="0" fontId="40" fillId="4" borderId="7" xfId="8" applyFont="1" applyFill="1" applyBorder="1" applyAlignment="1">
      <alignment horizontal="center" vertical="center" wrapText="1"/>
    </xf>
    <xf numFmtId="0" fontId="40" fillId="0" borderId="7" xfId="8" applyFont="1" applyBorder="1"/>
    <xf numFmtId="0" fontId="40" fillId="0" borderId="0" xfId="8" applyFont="1" applyBorder="1" applyAlignment="1">
      <alignment horizontal="center" wrapText="1"/>
    </xf>
    <xf numFmtId="168" fontId="40" fillId="0" borderId="0" xfId="8" applyNumberFormat="1" applyFont="1" applyBorder="1" applyAlignment="1">
      <alignment horizontal="center" vertical="center" wrapText="1"/>
    </xf>
    <xf numFmtId="164" fontId="40" fillId="5" borderId="0" xfId="8" applyNumberFormat="1" applyFont="1" applyFill="1" applyBorder="1" applyAlignment="1">
      <alignment horizontal="center" vertical="center" wrapText="1"/>
    </xf>
    <xf numFmtId="11" fontId="40" fillId="0" borderId="0" xfId="8" applyNumberFormat="1" applyFont="1" applyBorder="1" applyAlignment="1">
      <alignment horizontal="center" vertical="center" wrapText="1"/>
    </xf>
    <xf numFmtId="0" fontId="51" fillId="0" borderId="0" xfId="8" applyFont="1" applyBorder="1" applyAlignment="1">
      <alignment horizontal="center" vertical="center"/>
    </xf>
    <xf numFmtId="0" fontId="40" fillId="4" borderId="8" xfId="8" applyFont="1" applyFill="1" applyBorder="1" applyAlignment="1">
      <alignment horizontal="center" vertical="center" wrapText="1"/>
    </xf>
    <xf numFmtId="169" fontId="40" fillId="0" borderId="1" xfId="8" applyNumberFormat="1" applyFont="1" applyBorder="1" applyAlignment="1">
      <alignment horizontal="center" vertical="center" wrapText="1"/>
    </xf>
    <xf numFmtId="2" fontId="40" fillId="0" borderId="1" xfId="8" applyNumberFormat="1" applyFont="1" applyBorder="1" applyAlignment="1">
      <alignment horizontal="center" vertical="center" wrapText="1"/>
    </xf>
    <xf numFmtId="164" fontId="40" fillId="0" borderId="1" xfId="8" applyNumberFormat="1" applyFont="1" applyBorder="1" applyAlignment="1">
      <alignment horizontal="center" vertical="center" wrapText="1"/>
    </xf>
    <xf numFmtId="0" fontId="40" fillId="4" borderId="1" xfId="8" applyFont="1" applyFill="1" applyBorder="1" applyAlignment="1">
      <alignment horizontal="center" vertical="center" wrapText="1"/>
    </xf>
    <xf numFmtId="0" fontId="40" fillId="0" borderId="1" xfId="8" applyFont="1" applyBorder="1"/>
    <xf numFmtId="0" fontId="40" fillId="0" borderId="15" xfId="8" applyFont="1" applyBorder="1" applyAlignment="1">
      <alignment horizontal="center"/>
    </xf>
    <xf numFmtId="169" fontId="40" fillId="0" borderId="15" xfId="8" applyNumberFormat="1" applyFont="1" applyBorder="1" applyAlignment="1">
      <alignment horizontal="center" vertical="center" wrapText="1"/>
    </xf>
    <xf numFmtId="164" fontId="40" fillId="0" borderId="15" xfId="8" applyNumberFormat="1" applyFont="1" applyBorder="1" applyAlignment="1">
      <alignment horizontal="center" vertical="center" wrapText="1"/>
    </xf>
    <xf numFmtId="0" fontId="40" fillId="4" borderId="15" xfId="8" applyFont="1" applyFill="1" applyBorder="1" applyAlignment="1">
      <alignment horizontal="center" vertical="center" wrapText="1"/>
    </xf>
    <xf numFmtId="0" fontId="40" fillId="0" borderId="15" xfId="8" applyFont="1" applyBorder="1"/>
    <xf numFmtId="2" fontId="40" fillId="0" borderId="0" xfId="8" applyNumberFormat="1" applyFont="1" applyBorder="1" applyAlignment="1">
      <alignment horizontal="center" vertical="center"/>
    </xf>
    <xf numFmtId="11" fontId="40" fillId="0" borderId="0" xfId="8" applyNumberFormat="1" applyFont="1" applyBorder="1" applyAlignment="1">
      <alignment horizontal="center" vertical="center"/>
    </xf>
    <xf numFmtId="11" fontId="40" fillId="0" borderId="38" xfId="8" applyNumberFormat="1" applyFont="1" applyBorder="1" applyAlignment="1">
      <alignment horizontal="center"/>
    </xf>
    <xf numFmtId="0" fontId="40" fillId="4" borderId="38" xfId="8" applyFont="1" applyFill="1" applyBorder="1" applyAlignment="1">
      <alignment horizontal="center" vertical="center" wrapText="1"/>
    </xf>
    <xf numFmtId="11" fontId="40" fillId="0" borderId="0" xfId="8" applyNumberFormat="1" applyFont="1" applyBorder="1" applyAlignment="1">
      <alignment horizontal="center"/>
    </xf>
    <xf numFmtId="11" fontId="40" fillId="0" borderId="7" xfId="8" applyNumberFormat="1" applyFont="1" applyBorder="1" applyAlignment="1">
      <alignment horizontal="center"/>
    </xf>
    <xf numFmtId="11" fontId="40" fillId="0" borderId="1" xfId="8" applyNumberFormat="1" applyFont="1" applyBorder="1" applyAlignment="1">
      <alignment horizontal="center"/>
    </xf>
    <xf numFmtId="1" fontId="40" fillId="0" borderId="0" xfId="8" applyNumberFormat="1" applyFont="1" applyBorder="1" applyAlignment="1">
      <alignment horizontal="center" vertical="center"/>
    </xf>
    <xf numFmtId="2" fontId="40" fillId="0" borderId="0" xfId="8" applyNumberFormat="1" applyFont="1" applyBorder="1" applyAlignment="1">
      <alignment horizontal="center"/>
    </xf>
    <xf numFmtId="11" fontId="40" fillId="0" borderId="1" xfId="8" applyNumberFormat="1" applyFont="1" applyBorder="1" applyAlignment="1">
      <alignment horizontal="center" vertical="center"/>
    </xf>
    <xf numFmtId="2" fontId="40" fillId="0" borderId="15" xfId="8" applyNumberFormat="1" applyFont="1" applyBorder="1" applyAlignment="1">
      <alignment horizontal="center" vertical="center" wrapText="1"/>
    </xf>
    <xf numFmtId="0" fontId="40" fillId="0" borderId="51" xfId="8" applyFont="1" applyBorder="1" applyAlignment="1">
      <alignment horizontal="center" vertical="center" wrapText="1"/>
    </xf>
    <xf numFmtId="169" fontId="40" fillId="0" borderId="51" xfId="8" applyNumberFormat="1" applyFont="1" applyBorder="1" applyAlignment="1">
      <alignment horizontal="center" vertical="center" wrapText="1"/>
    </xf>
    <xf numFmtId="164" fontId="40" fillId="0" borderId="51" xfId="8" applyNumberFormat="1" applyFont="1" applyBorder="1" applyAlignment="1">
      <alignment horizontal="center" vertical="center" wrapText="1"/>
    </xf>
    <xf numFmtId="0" fontId="40" fillId="4" borderId="51" xfId="8" applyFont="1" applyFill="1" applyBorder="1" applyAlignment="1">
      <alignment horizontal="center" vertical="center" wrapText="1"/>
    </xf>
    <xf numFmtId="0" fontId="40" fillId="0" borderId="51" xfId="8" applyFont="1" applyBorder="1"/>
    <xf numFmtId="0" fontId="40" fillId="0" borderId="51" xfId="8" applyFont="1" applyBorder="1" applyAlignment="1">
      <alignment vertical="center"/>
    </xf>
    <xf numFmtId="0" fontId="40" fillId="0" borderId="15" xfId="8" applyFont="1" applyBorder="1" applyAlignment="1">
      <alignment vertical="center"/>
    </xf>
    <xf numFmtId="0" fontId="63" fillId="0" borderId="21" xfId="0" applyFont="1" applyBorder="1" applyAlignment="1">
      <alignment horizontal="center" wrapText="1"/>
    </xf>
    <xf numFmtId="0" fontId="40" fillId="0" borderId="0" xfId="0" applyFont="1" applyFill="1" applyBorder="1" applyAlignment="1"/>
    <xf numFmtId="1" fontId="40" fillId="0" borderId="15" xfId="0" applyNumberFormat="1" applyFont="1" applyBorder="1" applyAlignment="1">
      <alignment horizontal="center"/>
    </xf>
    <xf numFmtId="167" fontId="40" fillId="0" borderId="15" xfId="0" applyNumberFormat="1" applyFont="1" applyBorder="1" applyAlignment="1">
      <alignment horizontal="center"/>
    </xf>
    <xf numFmtId="168" fontId="40" fillId="0" borderId="15" xfId="0" applyNumberFormat="1" applyFont="1" applyBorder="1" applyAlignment="1">
      <alignment horizontal="center"/>
    </xf>
    <xf numFmtId="1" fontId="40" fillId="0" borderId="8" xfId="8" applyNumberFormat="1" applyFont="1" applyBorder="1" applyAlignment="1">
      <alignment horizontal="center" vertical="center" wrapText="1"/>
    </xf>
    <xf numFmtId="0" fontId="40" fillId="0" borderId="8" xfId="8" applyFont="1" applyFill="1" applyBorder="1" applyAlignment="1">
      <alignment horizontal="center" vertical="center" wrapText="1"/>
    </xf>
    <xf numFmtId="0" fontId="48" fillId="0" borderId="23" xfId="0" applyFont="1" applyFill="1" applyBorder="1" applyAlignment="1">
      <alignment horizontal="center" wrapText="1"/>
    </xf>
    <xf numFmtId="0" fontId="40" fillId="0" borderId="45" xfId="0" applyFont="1" applyFill="1" applyBorder="1" applyAlignment="1">
      <alignment horizontal="left" vertical="center"/>
    </xf>
    <xf numFmtId="0" fontId="40" fillId="0" borderId="15" xfId="1" applyNumberFormat="1" applyFont="1" applyFill="1" applyBorder="1" applyAlignment="1">
      <alignment horizontal="center"/>
    </xf>
    <xf numFmtId="0" fontId="40" fillId="0" borderId="15" xfId="0" applyFont="1" applyFill="1" applyBorder="1" applyAlignment="1">
      <alignment horizontal="center" vertical="center" wrapText="1"/>
    </xf>
    <xf numFmtId="0" fontId="32" fillId="0" borderId="36" xfId="0" applyFont="1" applyBorder="1" applyAlignment="1">
      <alignment horizontal="left"/>
    </xf>
    <xf numFmtId="0" fontId="32" fillId="0" borderId="23" xfId="0" applyFont="1" applyBorder="1" applyAlignment="1">
      <alignment horizontal="center" wrapText="1"/>
    </xf>
    <xf numFmtId="0" fontId="32" fillId="0" borderId="23" xfId="0" applyNumberFormat="1" applyFont="1" applyBorder="1" applyAlignment="1">
      <alignment horizontal="center" wrapText="1"/>
    </xf>
    <xf numFmtId="0" fontId="51" fillId="3" borderId="3" xfId="0" applyFont="1" applyFill="1" applyBorder="1" applyAlignment="1">
      <alignment horizontal="left"/>
    </xf>
    <xf numFmtId="49" fontId="40" fillId="3" borderId="1" xfId="1" applyNumberFormat="1" applyFont="1" applyFill="1" applyBorder="1" applyAlignment="1">
      <alignment horizontal="right"/>
    </xf>
    <xf numFmtId="0" fontId="40" fillId="3" borderId="1" xfId="1" applyNumberFormat="1" applyFont="1" applyFill="1" applyBorder="1"/>
    <xf numFmtId="0" fontId="40" fillId="3" borderId="20" xfId="1" applyNumberFormat="1" applyFont="1" applyFill="1" applyBorder="1" applyAlignment="1">
      <alignment horizontal="center"/>
    </xf>
    <xf numFmtId="0" fontId="40" fillId="0" borderId="38" xfId="1" applyFont="1" applyBorder="1"/>
    <xf numFmtId="0" fontId="40" fillId="0" borderId="38" xfId="1" applyNumberFormat="1" applyFont="1" applyFill="1" applyBorder="1" applyAlignment="1">
      <alignment wrapText="1"/>
    </xf>
    <xf numFmtId="49" fontId="40" fillId="0" borderId="0" xfId="1" quotePrefix="1" applyNumberFormat="1" applyFont="1" applyFill="1" applyBorder="1" applyAlignment="1">
      <alignment horizontal="right" wrapText="1"/>
    </xf>
    <xf numFmtId="0" fontId="40" fillId="0" borderId="0" xfId="1" applyFont="1" applyBorder="1"/>
    <xf numFmtId="0" fontId="40" fillId="0" borderId="0" xfId="1" applyNumberFormat="1" applyFont="1" applyFill="1" applyBorder="1" applyAlignment="1">
      <alignment wrapText="1"/>
    </xf>
    <xf numFmtId="0" fontId="40" fillId="0" borderId="0" xfId="1" applyNumberFormat="1" applyFont="1" applyFill="1" applyBorder="1" applyAlignment="1"/>
    <xf numFmtId="0" fontId="40" fillId="0" borderId="8" xfId="1" applyFont="1" applyBorder="1"/>
    <xf numFmtId="0" fontId="40" fillId="0" borderId="8" xfId="1" applyNumberFormat="1" applyFont="1" applyFill="1" applyBorder="1" applyAlignment="1">
      <alignment wrapText="1"/>
    </xf>
    <xf numFmtId="0" fontId="40" fillId="0" borderId="7" xfId="1" applyFont="1" applyBorder="1"/>
    <xf numFmtId="0" fontId="40" fillId="0" borderId="7" xfId="1" applyNumberFormat="1" applyFont="1" applyFill="1" applyBorder="1" applyAlignment="1">
      <alignment wrapText="1"/>
    </xf>
    <xf numFmtId="49" fontId="40" fillId="0" borderId="8" xfId="1" quotePrefix="1" applyNumberFormat="1" applyFont="1" applyFill="1" applyBorder="1" applyAlignment="1">
      <alignment horizontal="right" wrapText="1"/>
    </xf>
    <xf numFmtId="0" fontId="40" fillId="0" borderId="0" xfId="1" quotePrefix="1" applyNumberFormat="1" applyFont="1" applyFill="1" applyBorder="1" applyAlignment="1">
      <alignment horizontal="center" wrapText="1"/>
    </xf>
    <xf numFmtId="0" fontId="40" fillId="0" borderId="7" xfId="1" quotePrefix="1" applyNumberFormat="1" applyFont="1" applyFill="1" applyBorder="1" applyAlignment="1">
      <alignment horizontal="center" wrapText="1"/>
    </xf>
    <xf numFmtId="0" fontId="40" fillId="0" borderId="7" xfId="1" applyNumberFormat="1" applyFont="1" applyFill="1" applyBorder="1" applyAlignment="1">
      <alignment horizontal="center" wrapText="1"/>
    </xf>
    <xf numFmtId="0" fontId="40" fillId="0" borderId="1" xfId="1" applyFont="1" applyBorder="1"/>
    <xf numFmtId="0" fontId="40" fillId="0" borderId="1" xfId="1" applyNumberFormat="1" applyFont="1" applyFill="1" applyBorder="1" applyAlignment="1">
      <alignment wrapText="1"/>
    </xf>
    <xf numFmtId="0" fontId="51" fillId="3" borderId="6" xfId="0" applyFont="1" applyFill="1" applyBorder="1" applyAlignment="1">
      <alignment horizontal="left"/>
    </xf>
    <xf numFmtId="0" fontId="40" fillId="3" borderId="2" xfId="1" applyNumberFormat="1" applyFont="1" applyFill="1" applyBorder="1"/>
    <xf numFmtId="0" fontId="40" fillId="3" borderId="19" xfId="1" applyNumberFormat="1" applyFont="1" applyFill="1" applyBorder="1" applyAlignment="1">
      <alignment horizontal="center"/>
    </xf>
    <xf numFmtId="0" fontId="40" fillId="0" borderId="15" xfId="1" applyFont="1" applyBorder="1"/>
    <xf numFmtId="0" fontId="40" fillId="0" borderId="15" xfId="1" applyNumberFormat="1" applyFont="1" applyFill="1" applyBorder="1"/>
    <xf numFmtId="0" fontId="40" fillId="0" borderId="0" xfId="1" applyFont="1" applyFill="1" applyBorder="1"/>
    <xf numFmtId="0" fontId="40" fillId="0" borderId="15" xfId="1" applyNumberFormat="1" applyFont="1" applyBorder="1"/>
    <xf numFmtId="49" fontId="40" fillId="0" borderId="38" xfId="1" applyNumberFormat="1" applyFont="1" applyFill="1" applyBorder="1" applyAlignment="1">
      <alignment horizontal="right"/>
    </xf>
    <xf numFmtId="0" fontId="40" fillId="0" borderId="38" xfId="1" applyNumberFormat="1" applyFont="1" applyBorder="1"/>
    <xf numFmtId="0" fontId="40" fillId="2" borderId="47" xfId="0" applyFont="1" applyFill="1" applyBorder="1" applyAlignment="1">
      <alignment horizontal="left" vertical="center"/>
    </xf>
    <xf numFmtId="0" fontId="40" fillId="0" borderId="48" xfId="1" applyFont="1" applyBorder="1"/>
    <xf numFmtId="0" fontId="40" fillId="0" borderId="48" xfId="1" applyNumberFormat="1" applyFont="1" applyFill="1" applyBorder="1" applyAlignment="1">
      <alignment wrapText="1"/>
    </xf>
    <xf numFmtId="49" fontId="40" fillId="0" borderId="1" xfId="1" applyNumberFormat="1" applyFont="1" applyFill="1" applyBorder="1" applyAlignment="1">
      <alignment horizontal="right" wrapText="1"/>
    </xf>
    <xf numFmtId="0" fontId="40" fillId="0" borderId="15" xfId="1" applyNumberFormat="1" applyFont="1" applyFill="1" applyBorder="1" applyAlignment="1">
      <alignment wrapText="1"/>
    </xf>
    <xf numFmtId="49" fontId="40" fillId="0" borderId="38" xfId="1" applyNumberFormat="1" applyFont="1" applyFill="1" applyBorder="1" applyAlignment="1">
      <alignment horizontal="right" vertical="center"/>
    </xf>
    <xf numFmtId="49" fontId="40" fillId="0" borderId="0" xfId="1" applyNumberFormat="1" applyFont="1" applyFill="1" applyBorder="1" applyAlignment="1">
      <alignment horizontal="right" vertical="center"/>
    </xf>
    <xf numFmtId="0" fontId="51" fillId="0" borderId="15" xfId="1" applyNumberFormat="1" applyFont="1" applyBorder="1"/>
    <xf numFmtId="0" fontId="51" fillId="0" borderId="0" xfId="1" applyNumberFormat="1" applyFont="1" applyBorder="1"/>
    <xf numFmtId="0" fontId="51" fillId="0" borderId="48" xfId="1" applyNumberFormat="1" applyFont="1" applyBorder="1"/>
    <xf numFmtId="0" fontId="40" fillId="0" borderId="1" xfId="1" applyNumberFormat="1" applyFont="1" applyBorder="1"/>
    <xf numFmtId="49" fontId="40" fillId="0" borderId="2" xfId="1" applyNumberFormat="1" applyFont="1" applyFill="1" applyBorder="1" applyAlignment="1">
      <alignment horizontal="right" vertical="center"/>
    </xf>
    <xf numFmtId="0" fontId="40" fillId="0" borderId="2" xfId="1" applyFont="1" applyBorder="1"/>
    <xf numFmtId="0" fontId="40" fillId="0" borderId="2" xfId="1" applyNumberFormat="1" applyFont="1" applyFill="1" applyBorder="1" applyAlignment="1">
      <alignment wrapText="1"/>
    </xf>
    <xf numFmtId="0" fontId="40" fillId="0" borderId="1" xfId="0" applyFont="1" applyBorder="1" applyAlignment="1">
      <alignment wrapText="1"/>
    </xf>
    <xf numFmtId="0" fontId="40" fillId="0" borderId="63" xfId="0" applyFont="1" applyBorder="1" applyAlignment="1">
      <alignment horizontal="center"/>
    </xf>
    <xf numFmtId="0" fontId="41" fillId="0" borderId="65" xfId="0" applyFont="1" applyBorder="1" applyAlignment="1">
      <alignment horizontal="center" vertical="center"/>
    </xf>
    <xf numFmtId="0" fontId="40" fillId="0" borderId="64" xfId="1" applyFont="1" applyFill="1" applyBorder="1" applyAlignment="1">
      <alignment horizontal="center" vertical="center"/>
    </xf>
    <xf numFmtId="0" fontId="41" fillId="0" borderId="65" xfId="0" applyFont="1" applyFill="1" applyBorder="1" applyAlignment="1">
      <alignment horizontal="center" vertical="center"/>
    </xf>
    <xf numFmtId="0" fontId="40" fillId="0" borderId="26" xfId="1" applyFont="1" applyFill="1" applyBorder="1" applyAlignment="1">
      <alignment horizontal="center" vertical="center"/>
    </xf>
    <xf numFmtId="0" fontId="40" fillId="0" borderId="21" xfId="1" applyFont="1" applyBorder="1" applyAlignment="1">
      <alignment horizontal="left" vertical="center" wrapText="1"/>
    </xf>
    <xf numFmtId="0" fontId="40" fillId="0" borderId="21" xfId="0" applyFont="1" applyBorder="1" applyAlignment="1">
      <alignment horizontal="left" vertical="center" wrapText="1"/>
    </xf>
    <xf numFmtId="0" fontId="40" fillId="0" borderId="21" xfId="1" applyFont="1" applyFill="1" applyBorder="1" applyAlignment="1">
      <alignment horizontal="left" vertical="top" wrapText="1"/>
    </xf>
    <xf numFmtId="0" fontId="40" fillId="0" borderId="21" xfId="0" applyFont="1" applyBorder="1" applyAlignment="1">
      <alignment horizontal="left" vertical="top" wrapText="1"/>
    </xf>
    <xf numFmtId="0" fontId="40" fillId="0" borderId="21" xfId="0" applyFont="1" applyBorder="1" applyAlignment="1">
      <alignment horizontal="center"/>
    </xf>
    <xf numFmtId="0" fontId="41" fillId="0" borderId="21" xfId="0" applyFont="1" applyBorder="1" applyAlignment="1">
      <alignment horizontal="center" vertical="center"/>
    </xf>
    <xf numFmtId="0" fontId="41" fillId="0" borderId="27" xfId="0" applyFont="1" applyBorder="1" applyAlignment="1">
      <alignment horizontal="center" vertical="center"/>
    </xf>
    <xf numFmtId="0" fontId="40" fillId="0" borderId="66" xfId="0" applyFont="1" applyFill="1" applyBorder="1" applyAlignment="1">
      <alignment horizontal="center" vertical="center"/>
    </xf>
    <xf numFmtId="0" fontId="40" fillId="0" borderId="63" xfId="0" applyFont="1" applyBorder="1" applyAlignment="1">
      <alignment horizontal="left" vertical="center" wrapText="1"/>
    </xf>
    <xf numFmtId="0" fontId="40" fillId="0" borderId="63" xfId="0" applyFont="1" applyFill="1" applyBorder="1" applyAlignment="1">
      <alignment horizontal="left" vertical="center" wrapText="1"/>
    </xf>
    <xf numFmtId="0" fontId="40" fillId="0" borderId="63" xfId="0" applyFont="1" applyBorder="1" applyAlignment="1">
      <alignment horizontal="left" vertical="top" wrapText="1"/>
    </xf>
    <xf numFmtId="0" fontId="41" fillId="0" borderId="63" xfId="0" applyFont="1" applyBorder="1" applyAlignment="1">
      <alignment horizontal="center" vertical="center"/>
    </xf>
    <xf numFmtId="0" fontId="41" fillId="0" borderId="67" xfId="0" applyFont="1" applyBorder="1" applyAlignment="1">
      <alignment horizontal="center" vertical="center"/>
    </xf>
    <xf numFmtId="0" fontId="17" fillId="0" borderId="23" xfId="0" applyFont="1" applyBorder="1" applyAlignment="1"/>
    <xf numFmtId="0" fontId="17" fillId="0" borderId="23" xfId="0" applyFont="1" applyBorder="1" applyAlignment="1">
      <alignment wrapText="1"/>
    </xf>
    <xf numFmtId="0" fontId="48" fillId="0" borderId="23" xfId="0" applyFont="1" applyFill="1" applyBorder="1" applyAlignment="1">
      <alignment wrapText="1"/>
    </xf>
    <xf numFmtId="0" fontId="48" fillId="0" borderId="37" xfId="0" applyFont="1" applyFill="1" applyBorder="1" applyAlignment="1">
      <alignment horizontal="center" wrapText="1"/>
    </xf>
    <xf numFmtId="0" fontId="40" fillId="0" borderId="8" xfId="0" applyFont="1" applyBorder="1" applyAlignment="1">
      <alignment horizontal="center" vertical="center"/>
    </xf>
    <xf numFmtId="0" fontId="40" fillId="0" borderId="0" xfId="0" applyFont="1" applyBorder="1" applyAlignment="1">
      <alignment horizontal="center" vertical="center"/>
    </xf>
    <xf numFmtId="0" fontId="40" fillId="0" borderId="7" xfId="0" applyFont="1" applyBorder="1" applyAlignment="1">
      <alignment horizontal="center" vertical="center"/>
    </xf>
    <xf numFmtId="0" fontId="40" fillId="2" borderId="43" xfId="0" applyFont="1" applyFill="1" applyBorder="1" applyAlignment="1">
      <alignment horizontal="left" vertical="center"/>
    </xf>
    <xf numFmtId="0" fontId="40" fillId="2" borderId="4" xfId="0" applyFont="1" applyFill="1" applyBorder="1" applyAlignment="1">
      <alignment horizontal="left" vertical="center"/>
    </xf>
    <xf numFmtId="0" fontId="40" fillId="0" borderId="8"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Border="1" applyAlignment="1">
      <alignment horizontal="left" vertical="center"/>
    </xf>
    <xf numFmtId="0" fontId="40" fillId="0" borderId="4" xfId="0" applyFont="1" applyBorder="1" applyAlignment="1">
      <alignment horizontal="left" vertical="center"/>
    </xf>
    <xf numFmtId="0" fontId="40" fillId="0" borderId="38" xfId="0" applyFont="1" applyFill="1" applyBorder="1" applyAlignment="1">
      <alignment horizontal="center" vertical="center"/>
    </xf>
    <xf numFmtId="0" fontId="40" fillId="0" borderId="38" xfId="0" applyFont="1" applyBorder="1" applyAlignment="1">
      <alignment horizontal="center" vertical="center"/>
    </xf>
    <xf numFmtId="0" fontId="40" fillId="0" borderId="43" xfId="0" applyFont="1" applyBorder="1" applyAlignment="1">
      <alignment horizontal="left" vertical="center"/>
    </xf>
    <xf numFmtId="0" fontId="40" fillId="0" borderId="44" xfId="0" applyFont="1" applyBorder="1" applyAlignment="1">
      <alignment horizontal="left" vertical="center"/>
    </xf>
    <xf numFmtId="0" fontId="40" fillId="0" borderId="7" xfId="0" applyFont="1" applyFill="1" applyBorder="1" applyAlignment="1">
      <alignment horizontal="center" vertical="center"/>
    </xf>
    <xf numFmtId="0" fontId="40" fillId="0" borderId="1" xfId="0" applyFont="1" applyFill="1" applyBorder="1" applyAlignment="1">
      <alignment horizontal="center" vertical="center"/>
    </xf>
    <xf numFmtId="0" fontId="40" fillId="0" borderId="1" xfId="0" applyFont="1" applyBorder="1" applyAlignment="1">
      <alignment horizontal="center" vertical="center"/>
    </xf>
    <xf numFmtId="0" fontId="40" fillId="2" borderId="16" xfId="0" applyFont="1" applyFill="1" applyBorder="1" applyAlignment="1">
      <alignment horizontal="left" vertical="center"/>
    </xf>
    <xf numFmtId="0" fontId="40" fillId="2" borderId="3" xfId="0" applyFont="1" applyFill="1" applyBorder="1" applyAlignment="1">
      <alignment horizontal="left" vertical="center"/>
    </xf>
    <xf numFmtId="164" fontId="40" fillId="0" borderId="8" xfId="0" applyNumberFormat="1" applyFont="1" applyBorder="1" applyAlignment="1">
      <alignment horizontal="center" vertical="center"/>
    </xf>
    <xf numFmtId="164" fontId="40" fillId="0" borderId="0" xfId="0" applyNumberFormat="1" applyFont="1" applyBorder="1" applyAlignment="1">
      <alignment horizontal="center" vertical="center"/>
    </xf>
    <xf numFmtId="0" fontId="40" fillId="2" borderId="44" xfId="0" applyFont="1" applyFill="1" applyBorder="1" applyAlignment="1">
      <alignment horizontal="left" vertical="center"/>
    </xf>
    <xf numFmtId="0" fontId="40" fillId="0" borderId="8"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3" xfId="0" applyFont="1" applyBorder="1" applyAlignment="1">
      <alignment horizontal="left" vertical="center"/>
    </xf>
    <xf numFmtId="164" fontId="40" fillId="0" borderId="0" xfId="0" applyNumberFormat="1" applyFont="1" applyFill="1" applyBorder="1" applyAlignment="1">
      <alignment horizontal="center" vertical="center"/>
    </xf>
    <xf numFmtId="164" fontId="40" fillId="0" borderId="7" xfId="0" applyNumberFormat="1" applyFont="1" applyFill="1" applyBorder="1" applyAlignment="1">
      <alignment horizontal="center" vertical="center"/>
    </xf>
    <xf numFmtId="164" fontId="40" fillId="0" borderId="1" xfId="0" applyNumberFormat="1" applyFont="1" applyFill="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14" xfId="0" applyFont="1" applyBorder="1" applyAlignment="1">
      <alignment horizontal="center" vertical="center"/>
    </xf>
    <xf numFmtId="0" fontId="17" fillId="0" borderId="40" xfId="0" applyFont="1" applyBorder="1" applyAlignment="1">
      <alignment horizontal="center" wrapText="1"/>
    </xf>
    <xf numFmtId="0" fontId="17" fillId="0" borderId="2" xfId="0" applyFont="1" applyBorder="1" applyAlignment="1">
      <alignment horizontal="center" wrapText="1"/>
    </xf>
    <xf numFmtId="0" fontId="17" fillId="0" borderId="39" xfId="0" applyFont="1" applyBorder="1" applyAlignment="1">
      <alignment horizontal="center" wrapText="1"/>
    </xf>
    <xf numFmtId="0" fontId="17" fillId="0" borderId="19" xfId="0" applyFont="1" applyBorder="1" applyAlignment="1">
      <alignment horizontal="center" wrapText="1"/>
    </xf>
    <xf numFmtId="0" fontId="1" fillId="0" borderId="0" xfId="1" applyFont="1" applyBorder="1" applyAlignment="1">
      <alignment horizontal="left" wrapText="1"/>
    </xf>
    <xf numFmtId="0" fontId="12" fillId="0" borderId="0" xfId="1" applyFont="1" applyBorder="1" applyAlignment="1">
      <alignment horizontal="left" wrapText="1"/>
    </xf>
    <xf numFmtId="164" fontId="40" fillId="0" borderId="38" xfId="0" applyNumberFormat="1" applyFont="1" applyBorder="1" applyAlignment="1">
      <alignment horizontal="center" vertical="center"/>
    </xf>
    <xf numFmtId="0" fontId="17" fillId="0" borderId="57" xfId="0" applyFont="1" applyBorder="1" applyAlignment="1">
      <alignment horizontal="center" wrapText="1"/>
    </xf>
    <xf numFmtId="0" fontId="17" fillId="0" borderId="61" xfId="0" applyFont="1" applyBorder="1" applyAlignment="1">
      <alignment horizontal="center" wrapText="1"/>
    </xf>
    <xf numFmtId="0" fontId="17" fillId="0" borderId="35" xfId="0" applyFont="1" applyFill="1" applyBorder="1" applyAlignment="1">
      <alignment horizontal="center" wrapText="1"/>
    </xf>
    <xf numFmtId="0" fontId="17" fillId="0" borderId="62" xfId="0" applyFont="1" applyFill="1" applyBorder="1" applyAlignment="1">
      <alignment horizontal="center" wrapText="1"/>
    </xf>
    <xf numFmtId="0" fontId="17" fillId="0" borderId="35" xfId="0" applyFont="1" applyBorder="1" applyAlignment="1">
      <alignment horizontal="center" wrapText="1"/>
    </xf>
    <xf numFmtId="0" fontId="17" fillId="0" borderId="62" xfId="0" applyFont="1" applyBorder="1" applyAlignment="1">
      <alignment horizontal="center" wrapText="1"/>
    </xf>
    <xf numFmtId="164" fontId="40" fillId="0" borderId="8" xfId="0" applyNumberFormat="1" applyFont="1" applyFill="1" applyBorder="1" applyAlignment="1">
      <alignment horizontal="center" vertical="center"/>
    </xf>
    <xf numFmtId="0" fontId="1" fillId="0" borderId="0" xfId="1" applyFont="1" applyAlignment="1">
      <alignment horizontal="left" wrapText="1"/>
    </xf>
    <xf numFmtId="0" fontId="8" fillId="0" borderId="0" xfId="1" applyFont="1" applyAlignment="1">
      <alignment horizontal="left" wrapText="1"/>
    </xf>
    <xf numFmtId="0" fontId="63" fillId="0" borderId="24" xfId="0" applyFont="1" applyBorder="1" applyAlignment="1">
      <alignment horizontal="center" wrapText="1"/>
    </xf>
    <xf numFmtId="0" fontId="63" fillId="0" borderId="58" xfId="0" applyFont="1" applyBorder="1" applyAlignment="1">
      <alignment horizontal="center" wrapText="1"/>
    </xf>
    <xf numFmtId="0" fontId="63" fillId="0" borderId="22" xfId="0" applyFont="1" applyBorder="1" applyAlignment="1">
      <alignment horizontal="center" wrapText="1"/>
    </xf>
    <xf numFmtId="0" fontId="63" fillId="0" borderId="59" xfId="0" applyFont="1" applyBorder="1" applyAlignment="1">
      <alignment horizontal="center" wrapText="1"/>
    </xf>
    <xf numFmtId="0" fontId="63" fillId="0" borderId="35" xfId="0" applyFont="1" applyBorder="1" applyAlignment="1">
      <alignment horizontal="center" wrapText="1"/>
    </xf>
    <xf numFmtId="0" fontId="63" fillId="0" borderId="46" xfId="0" applyFont="1" applyBorder="1" applyAlignment="1">
      <alignment horizontal="center" wrapText="1"/>
    </xf>
    <xf numFmtId="0" fontId="32" fillId="0" borderId="22" xfId="0" applyFont="1" applyBorder="1" applyAlignment="1">
      <alignment horizontal="center"/>
    </xf>
    <xf numFmtId="0" fontId="63" fillId="0" borderId="25" xfId="0" applyFont="1" applyBorder="1" applyAlignment="1">
      <alignment horizontal="center" wrapText="1"/>
    </xf>
    <xf numFmtId="0" fontId="63" fillId="0" borderId="60" xfId="0" applyFont="1" applyBorder="1" applyAlignment="1">
      <alignment horizontal="center" wrapText="1"/>
    </xf>
    <xf numFmtId="0" fontId="40" fillId="0" borderId="4" xfId="0" applyFont="1" applyBorder="1" applyAlignment="1">
      <alignment horizontal="left" vertical="center" wrapText="1"/>
    </xf>
    <xf numFmtId="0" fontId="40" fillId="0" borderId="44" xfId="0" applyFont="1" applyBorder="1" applyAlignment="1">
      <alignment horizontal="left" vertical="center" wrapText="1"/>
    </xf>
    <xf numFmtId="0" fontId="40" fillId="0" borderId="0" xfId="0" applyFont="1" applyBorder="1" applyAlignment="1">
      <alignment horizontal="center" vertical="center" wrapText="1"/>
    </xf>
    <xf numFmtId="0" fontId="40" fillId="0" borderId="7" xfId="0" applyFont="1" applyBorder="1" applyAlignment="1">
      <alignment horizontal="center" vertical="center" wrapText="1"/>
    </xf>
    <xf numFmtId="164" fontId="40" fillId="0" borderId="7" xfId="0" applyNumberFormat="1" applyFont="1" applyBorder="1" applyAlignment="1">
      <alignment horizontal="center" vertical="center"/>
    </xf>
    <xf numFmtId="0" fontId="40" fillId="0" borderId="43" xfId="0" applyFont="1" applyBorder="1" applyAlignment="1">
      <alignment horizontal="left" vertical="center" wrapText="1"/>
    </xf>
    <xf numFmtId="0" fontId="40" fillId="0" borderId="8" xfId="0" applyFont="1" applyBorder="1" applyAlignment="1">
      <alignment horizontal="center" vertical="center" wrapText="1"/>
    </xf>
    <xf numFmtId="0" fontId="40" fillId="0" borderId="4" xfId="0" applyFont="1" applyFill="1" applyBorder="1" applyAlignment="1">
      <alignment horizontal="left" vertical="center" wrapText="1"/>
    </xf>
    <xf numFmtId="0" fontId="40" fillId="0" borderId="0" xfId="0" applyFont="1" applyFill="1" applyBorder="1" applyAlignment="1">
      <alignment horizontal="center" vertical="center" wrapText="1"/>
    </xf>
    <xf numFmtId="0" fontId="40" fillId="0" borderId="3" xfId="0" applyFont="1" applyBorder="1" applyAlignment="1">
      <alignment horizontal="left" vertical="center" wrapText="1"/>
    </xf>
    <xf numFmtId="0" fontId="40" fillId="0" borderId="1" xfId="0" applyFont="1" applyBorder="1" applyAlignment="1">
      <alignment horizontal="center" vertical="center" wrapText="1"/>
    </xf>
    <xf numFmtId="164" fontId="40" fillId="0" borderId="1" xfId="0" applyNumberFormat="1" applyFont="1" applyBorder="1" applyAlignment="1">
      <alignment horizontal="center" vertical="center"/>
    </xf>
    <xf numFmtId="0" fontId="8" fillId="0" borderId="0" xfId="1" applyFont="1" applyBorder="1" applyAlignment="1">
      <alignment horizontal="left" wrapText="1"/>
    </xf>
    <xf numFmtId="0" fontId="63" fillId="0" borderId="24" xfId="0" applyFont="1" applyBorder="1" applyAlignment="1">
      <alignment horizontal="left" wrapText="1"/>
    </xf>
    <xf numFmtId="0" fontId="63" fillId="0" borderId="58" xfId="0" applyFont="1" applyBorder="1" applyAlignment="1">
      <alignment horizontal="left" wrapText="1"/>
    </xf>
    <xf numFmtId="0" fontId="40" fillId="0" borderId="44" xfId="0" applyFont="1" applyFill="1" applyBorder="1" applyAlignment="1">
      <alignment horizontal="left" vertical="center" wrapText="1"/>
    </xf>
    <xf numFmtId="0" fontId="40" fillId="0" borderId="4" xfId="0" applyFont="1" applyBorder="1" applyAlignment="1">
      <alignment vertical="center" wrapText="1"/>
    </xf>
    <xf numFmtId="0" fontId="40" fillId="0" borderId="43" xfId="0" applyFont="1" applyBorder="1" applyAlignment="1">
      <alignment vertical="center" wrapText="1"/>
    </xf>
    <xf numFmtId="0" fontId="63" fillId="0" borderId="22" xfId="8" applyFont="1" applyBorder="1" applyAlignment="1">
      <alignment horizontal="center" wrapText="1"/>
    </xf>
    <xf numFmtId="0" fontId="63" fillId="0" borderId="21" xfId="8" applyFont="1" applyBorder="1" applyAlignment="1">
      <alignment horizontal="center" wrapText="1"/>
    </xf>
    <xf numFmtId="0" fontId="40" fillId="0" borderId="4" xfId="8" applyFont="1" applyBorder="1" applyAlignment="1">
      <alignment horizontal="left" vertical="center" wrapText="1"/>
    </xf>
    <xf numFmtId="0" fontId="40" fillId="0" borderId="0" xfId="8" applyFont="1" applyBorder="1" applyAlignment="1">
      <alignment horizontal="center" vertical="center" wrapText="1"/>
    </xf>
    <xf numFmtId="0" fontId="40" fillId="0" borderId="0" xfId="8" applyFont="1" applyBorder="1" applyAlignment="1">
      <alignment horizontal="center" vertical="center"/>
    </xf>
    <xf numFmtId="0" fontId="32" fillId="0" borderId="25" xfId="8" applyFont="1" applyBorder="1" applyAlignment="1">
      <alignment horizontal="center" wrapText="1"/>
    </xf>
    <xf numFmtId="0" fontId="32" fillId="0" borderId="27" xfId="8" applyFont="1" applyBorder="1" applyAlignment="1">
      <alignment horizontal="center" wrapText="1"/>
    </xf>
    <xf numFmtId="0" fontId="32" fillId="0" borderId="22" xfId="8" applyFont="1" applyBorder="1" applyAlignment="1">
      <alignment horizontal="center"/>
    </xf>
    <xf numFmtId="0" fontId="63" fillId="0" borderId="24" xfId="8" applyFont="1" applyBorder="1" applyAlignment="1">
      <alignment horizontal="center" wrapText="1"/>
    </xf>
    <xf numFmtId="0" fontId="63" fillId="0" borderId="26" xfId="8" applyFont="1" applyBorder="1" applyAlignment="1">
      <alignment horizontal="center" wrapText="1"/>
    </xf>
    <xf numFmtId="0" fontId="40" fillId="0" borderId="43" xfId="8" applyFont="1" applyBorder="1" applyAlignment="1">
      <alignment horizontal="left" vertical="center" wrapText="1"/>
    </xf>
    <xf numFmtId="0" fontId="40" fillId="0" borderId="44" xfId="8" applyFont="1" applyBorder="1" applyAlignment="1">
      <alignment horizontal="left" vertical="center" wrapText="1"/>
    </xf>
    <xf numFmtId="0" fontId="40" fillId="0" borderId="8" xfId="8" applyFont="1" applyBorder="1" applyAlignment="1">
      <alignment horizontal="center" vertical="center" wrapText="1"/>
    </xf>
    <xf numFmtId="0" fontId="40" fillId="0" borderId="7" xfId="8" applyFont="1" applyBorder="1" applyAlignment="1">
      <alignment horizontal="center" vertical="center" wrapText="1"/>
    </xf>
    <xf numFmtId="0" fontId="40" fillId="0" borderId="8" xfId="8" applyFont="1" applyBorder="1" applyAlignment="1">
      <alignment horizontal="center" vertical="center"/>
    </xf>
    <xf numFmtId="0" fontId="40" fillId="0" borderId="7" xfId="8" applyFont="1" applyBorder="1" applyAlignment="1">
      <alignment horizontal="center" vertical="center"/>
    </xf>
    <xf numFmtId="0" fontId="40" fillId="0" borderId="16" xfId="8" applyFont="1" applyBorder="1" applyAlignment="1">
      <alignment horizontal="left" vertical="center" wrapText="1"/>
    </xf>
    <xf numFmtId="0" fontId="40" fillId="0" borderId="38" xfId="8" applyFont="1" applyBorder="1" applyAlignment="1">
      <alignment horizontal="center" vertical="center" wrapText="1"/>
    </xf>
    <xf numFmtId="0" fontId="40" fillId="0" borderId="38" xfId="8" applyFont="1" applyBorder="1" applyAlignment="1">
      <alignment horizontal="center" vertical="center"/>
    </xf>
    <xf numFmtId="0" fontId="40" fillId="0" borderId="3" xfId="8" applyFont="1" applyBorder="1" applyAlignment="1">
      <alignment horizontal="left" vertical="center" wrapText="1"/>
    </xf>
    <xf numFmtId="0" fontId="40" fillId="0" borderId="1" xfId="8" applyFont="1" applyBorder="1" applyAlignment="1">
      <alignment horizontal="center" vertical="center" wrapText="1"/>
    </xf>
    <xf numFmtId="0" fontId="40" fillId="0" borderId="1" xfId="8" applyFont="1" applyBorder="1" applyAlignment="1">
      <alignment horizontal="center" vertical="center"/>
    </xf>
    <xf numFmtId="0" fontId="40" fillId="0" borderId="43" xfId="8" applyFont="1" applyBorder="1" applyAlignment="1">
      <alignment horizontal="left" vertical="center"/>
    </xf>
    <xf numFmtId="0" fontId="40" fillId="0" borderId="44" xfId="8" applyFont="1" applyBorder="1" applyAlignment="1">
      <alignment horizontal="left" vertical="center"/>
    </xf>
    <xf numFmtId="0" fontId="20" fillId="0" borderId="0" xfId="1" applyBorder="1" applyAlignment="1">
      <alignment horizontal="left" vertical="center" wrapText="1"/>
    </xf>
    <xf numFmtId="0" fontId="40" fillId="0" borderId="38" xfId="8" applyFont="1" applyBorder="1" applyAlignment="1">
      <alignment horizontal="left" vertical="center" wrapText="1"/>
    </xf>
    <xf numFmtId="0" fontId="40" fillId="0" borderId="0" xfId="8" applyFont="1" applyBorder="1" applyAlignment="1">
      <alignment horizontal="left" vertical="center" wrapText="1"/>
    </xf>
    <xf numFmtId="0" fontId="40" fillId="0" borderId="1" xfId="8" applyFont="1" applyBorder="1" applyAlignment="1">
      <alignment horizontal="left" vertical="center" wrapText="1"/>
    </xf>
    <xf numFmtId="0" fontId="63" fillId="0" borderId="26" xfId="0" applyFont="1" applyBorder="1" applyAlignment="1">
      <alignment horizontal="center" wrapText="1"/>
    </xf>
    <xf numFmtId="0" fontId="63" fillId="0" borderId="21" xfId="0" applyFont="1" applyBorder="1" applyAlignment="1">
      <alignment horizontal="center" wrapText="1"/>
    </xf>
    <xf numFmtId="0" fontId="40" fillId="0" borderId="10" xfId="0" applyFont="1" applyBorder="1" applyAlignment="1">
      <alignment horizontal="left" vertical="center" wrapText="1"/>
    </xf>
    <xf numFmtId="0" fontId="40" fillId="0" borderId="9" xfId="0" applyFont="1" applyBorder="1" applyAlignment="1">
      <alignment horizontal="left" vertical="center" wrapText="1"/>
    </xf>
    <xf numFmtId="0" fontId="40" fillId="0" borderId="11" xfId="0" applyFont="1" applyBorder="1" applyAlignment="1">
      <alignment horizontal="left" vertical="center" wrapText="1"/>
    </xf>
    <xf numFmtId="0" fontId="40" fillId="0" borderId="38" xfId="0" applyFont="1" applyBorder="1" applyAlignment="1">
      <alignment horizontal="center" vertical="center" wrapText="1"/>
    </xf>
    <xf numFmtId="0" fontId="20" fillId="0" borderId="0" xfId="1" applyBorder="1" applyAlignment="1">
      <alignment horizontal="left" wrapText="1"/>
    </xf>
    <xf numFmtId="0" fontId="40" fillId="0" borderId="0" xfId="0" applyFont="1" applyBorder="1" applyAlignment="1">
      <alignment horizontal="center" wrapText="1"/>
    </xf>
    <xf numFmtId="0" fontId="40" fillId="0" borderId="38" xfId="0" applyFont="1" applyBorder="1" applyAlignment="1">
      <alignment horizontal="center" wrapText="1"/>
    </xf>
    <xf numFmtId="0" fontId="1" fillId="0" borderId="0" xfId="1" applyFont="1" applyAlignment="1">
      <alignment horizontal="left" vertical="center" wrapText="1"/>
    </xf>
    <xf numFmtId="0" fontId="8" fillId="0" borderId="0" xfId="1" applyFont="1" applyAlignment="1">
      <alignment horizontal="left" vertical="center" wrapText="1"/>
    </xf>
    <xf numFmtId="0" fontId="40" fillId="0" borderId="16" xfId="0" applyFont="1" applyBorder="1" applyAlignment="1">
      <alignment horizontal="left" vertical="center" wrapText="1"/>
    </xf>
    <xf numFmtId="0" fontId="17" fillId="0" borderId="0" xfId="0" applyFont="1" applyFill="1" applyBorder="1" applyAlignment="1">
      <alignment horizontal="center"/>
    </xf>
    <xf numFmtId="0" fontId="7" fillId="0" borderId="0" xfId="1" applyFont="1" applyAlignment="1">
      <alignment horizontal="left" wrapText="1"/>
    </xf>
    <xf numFmtId="0" fontId="1" fillId="0" borderId="0" xfId="1" applyFont="1"/>
  </cellXfs>
  <cellStyles count="11">
    <cellStyle name="Excel Built-in Normal" xfId="6" xr:uid="{00000000-0005-0000-0000-000000000000}"/>
    <cellStyle name="Normal" xfId="0" builtinId="0"/>
    <cellStyle name="Normal 2" xfId="1" xr:uid="{00000000-0005-0000-0000-000002000000}"/>
    <cellStyle name="Normal 3" xfId="2" xr:uid="{00000000-0005-0000-0000-000003000000}"/>
    <cellStyle name="Normal 3 2" xfId="5" xr:uid="{00000000-0005-0000-0000-000004000000}"/>
    <cellStyle name="Normal 3 2 2" xfId="9" xr:uid="{39955B45-893C-4128-ADB0-F3E47A2F7119}"/>
    <cellStyle name="Normal 4" xfId="4" xr:uid="{00000000-0005-0000-0000-000005000000}"/>
    <cellStyle name="Normal 5" xfId="3" xr:uid="{00000000-0005-0000-0000-000006000000}"/>
    <cellStyle name="Normal 6" xfId="7" xr:uid="{13D12ECD-CF47-4E40-81B5-9EE44FE1E0CF}"/>
    <cellStyle name="Normal 7" xfId="8" xr:uid="{03D18885-943F-48B8-93DF-075640E292E9}"/>
    <cellStyle name="Normal 8" xfId="10" xr:uid="{E8AC86AD-A237-40D4-A24C-1E9C89F209C3}"/>
  </cellStyles>
  <dxfs count="83">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
      <font>
        <strike val="0"/>
      </font>
      <fill>
        <patternFill>
          <bgColor rgb="FFFFC000"/>
        </patternFill>
      </fill>
    </dxf>
  </dxfs>
  <tableStyles count="0" defaultTableStyle="TableStyleMedium9" defaultPivotStyle="PivotStyleMedium7"/>
  <colors>
    <mruColors>
      <color rgb="FFFD0F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D112"/>
  <sheetViews>
    <sheetView tabSelected="1" zoomScale="80" zoomScaleNormal="80" workbookViewId="0">
      <pane xSplit="2" ySplit="7" topLeftCell="C8" activePane="bottomRight" state="frozen"/>
      <selection pane="topRight" activeCell="C1" sqref="C1"/>
      <selection pane="bottomLeft" activeCell="A7" sqref="A7"/>
      <selection pane="bottomRight"/>
    </sheetView>
  </sheetViews>
  <sheetFormatPr baseColWidth="10" defaultColWidth="10.6640625" defaultRowHeight="15" x14ac:dyDescent="0.2"/>
  <cols>
    <col min="1" max="1" width="43.5" style="17" customWidth="1"/>
    <col min="2" max="2" width="14.1640625" style="179" customWidth="1"/>
    <col min="3" max="3" width="8.83203125" style="17" customWidth="1"/>
    <col min="4" max="4" width="23.1640625" style="17" customWidth="1"/>
    <col min="5" max="5" width="11.6640625" style="17" customWidth="1"/>
    <col min="6" max="6" width="11.1640625" style="16" customWidth="1"/>
    <col min="7" max="8" width="9.6640625" style="16" customWidth="1"/>
    <col min="9" max="9" width="22.1640625" style="45" hidden="1" customWidth="1"/>
    <col min="10" max="10" width="11.33203125" style="88" customWidth="1"/>
    <col min="11" max="12" width="10.1640625" style="16" customWidth="1"/>
    <col min="13" max="13" width="21.6640625" style="45" hidden="1" customWidth="1"/>
    <col min="14" max="14" width="11.5" style="88" customWidth="1"/>
    <col min="15" max="15" width="11.1640625" style="16" customWidth="1"/>
    <col min="16" max="16" width="9.5" style="16" customWidth="1"/>
    <col min="17" max="17" width="22.83203125" style="45" hidden="1" customWidth="1"/>
    <col min="18" max="18" width="11.33203125" style="332" customWidth="1"/>
    <col min="19" max="19" width="22.5" style="17" customWidth="1"/>
    <col min="20" max="16384" width="10.6640625" style="17"/>
  </cols>
  <sheetData>
    <row r="1" spans="1:30" s="20" customFormat="1" ht="21" x14ac:dyDescent="0.25">
      <c r="A1" s="4" t="s">
        <v>921</v>
      </c>
      <c r="B1" s="177"/>
      <c r="F1" s="69"/>
      <c r="G1" s="69"/>
      <c r="H1" s="69"/>
      <c r="I1" s="44"/>
      <c r="J1" s="178"/>
      <c r="K1" s="69"/>
      <c r="L1" s="69"/>
      <c r="M1" s="44"/>
      <c r="N1" s="178"/>
      <c r="O1" s="69"/>
      <c r="P1" s="69"/>
      <c r="Q1" s="44"/>
      <c r="R1" s="344"/>
      <c r="S1" s="21"/>
    </row>
    <row r="2" spans="1:30" s="20" customFormat="1" ht="29.25" customHeight="1" x14ac:dyDescent="0.2">
      <c r="A2" s="864" t="s">
        <v>923</v>
      </c>
      <c r="B2" s="865"/>
      <c r="C2" s="865"/>
      <c r="D2" s="865"/>
      <c r="E2" s="865"/>
      <c r="F2" s="865"/>
      <c r="G2" s="865"/>
      <c r="H2" s="865"/>
      <c r="I2" s="865"/>
      <c r="J2" s="865"/>
      <c r="K2" s="865"/>
      <c r="L2" s="865"/>
      <c r="M2" s="865"/>
      <c r="N2" s="865"/>
      <c r="O2" s="865"/>
      <c r="P2" s="865"/>
      <c r="Q2" s="865"/>
      <c r="R2" s="865"/>
      <c r="S2" s="22"/>
      <c r="T2" s="23"/>
      <c r="U2" s="23"/>
      <c r="V2" s="23"/>
      <c r="W2" s="23"/>
      <c r="X2" s="23"/>
      <c r="Y2" s="23"/>
      <c r="Z2" s="23"/>
      <c r="AA2" s="23"/>
      <c r="AB2" s="23"/>
      <c r="AC2" s="23"/>
      <c r="AD2" s="23"/>
    </row>
    <row r="3" spans="1:30" x14ac:dyDescent="0.2">
      <c r="A3" s="945" t="s">
        <v>930</v>
      </c>
      <c r="F3" s="179"/>
      <c r="G3" s="179"/>
      <c r="H3" s="179"/>
      <c r="I3" s="46"/>
      <c r="J3" s="180"/>
      <c r="S3" s="25"/>
    </row>
    <row r="4" spans="1:30" x14ac:dyDescent="0.2">
      <c r="A4" s="24"/>
      <c r="F4" s="179"/>
      <c r="G4" s="179"/>
      <c r="H4" s="179"/>
      <c r="I4" s="46"/>
      <c r="J4" s="180"/>
      <c r="S4" s="25"/>
    </row>
    <row r="5" spans="1:30" ht="20" thickBot="1" x14ac:dyDescent="0.25">
      <c r="A5" s="181" t="s">
        <v>159</v>
      </c>
      <c r="B5" s="16"/>
      <c r="S5" s="26"/>
    </row>
    <row r="6" spans="1:30" ht="19.5" customHeight="1" thickBot="1" x14ac:dyDescent="0.3">
      <c r="A6" s="867" t="s">
        <v>32</v>
      </c>
      <c r="B6" s="869" t="s">
        <v>34</v>
      </c>
      <c r="C6" s="871" t="s">
        <v>152</v>
      </c>
      <c r="D6" s="871" t="s">
        <v>784</v>
      </c>
      <c r="E6" s="871" t="s">
        <v>2</v>
      </c>
      <c r="F6" s="860" t="s">
        <v>90</v>
      </c>
      <c r="G6" s="861"/>
      <c r="H6" s="861"/>
      <c r="I6" s="861"/>
      <c r="J6" s="862"/>
      <c r="K6" s="860" t="s">
        <v>798</v>
      </c>
      <c r="L6" s="861"/>
      <c r="M6" s="861"/>
      <c r="N6" s="862"/>
      <c r="O6" s="860" t="s">
        <v>799</v>
      </c>
      <c r="P6" s="861"/>
      <c r="Q6" s="861"/>
      <c r="R6" s="863"/>
      <c r="S6" s="27"/>
    </row>
    <row r="7" spans="1:30" s="28" customFormat="1" ht="44" thickBot="1" x14ac:dyDescent="0.3">
      <c r="A7" s="868"/>
      <c r="B7" s="870"/>
      <c r="C7" s="872"/>
      <c r="D7" s="872"/>
      <c r="E7" s="872"/>
      <c r="F7" s="608" t="s">
        <v>664</v>
      </c>
      <c r="G7" s="609" t="s">
        <v>797</v>
      </c>
      <c r="H7" s="609" t="s">
        <v>811</v>
      </c>
      <c r="I7" s="610" t="s">
        <v>840</v>
      </c>
      <c r="J7" s="611" t="s">
        <v>837</v>
      </c>
      <c r="K7" s="608" t="s">
        <v>664</v>
      </c>
      <c r="L7" s="609" t="s">
        <v>797</v>
      </c>
      <c r="M7" s="610" t="s">
        <v>840</v>
      </c>
      <c r="N7" s="611" t="s">
        <v>837</v>
      </c>
      <c r="O7" s="608" t="s">
        <v>664</v>
      </c>
      <c r="P7" s="609" t="s">
        <v>797</v>
      </c>
      <c r="Q7" s="610" t="s">
        <v>840</v>
      </c>
      <c r="R7" s="612" t="s">
        <v>837</v>
      </c>
    </row>
    <row r="8" spans="1:30" s="28" customFormat="1" ht="18" customHeight="1" thickBot="1" x14ac:dyDescent="0.3">
      <c r="A8" s="603" t="s">
        <v>141</v>
      </c>
      <c r="B8" s="604" t="s">
        <v>140</v>
      </c>
      <c r="C8" s="605"/>
      <c r="D8" s="605"/>
      <c r="E8" s="605"/>
      <c r="F8" s="606"/>
      <c r="G8" s="606"/>
      <c r="H8" s="606"/>
      <c r="I8" s="607"/>
      <c r="J8" s="203"/>
      <c r="K8" s="606"/>
      <c r="L8" s="606"/>
      <c r="M8" s="607"/>
      <c r="N8" s="203"/>
      <c r="O8" s="606"/>
      <c r="P8" s="606"/>
      <c r="Q8" s="607"/>
      <c r="R8" s="452"/>
    </row>
    <row r="9" spans="1:30" x14ac:dyDescent="0.2">
      <c r="A9" s="846" t="s">
        <v>33</v>
      </c>
      <c r="B9" s="839" t="s">
        <v>35</v>
      </c>
      <c r="C9" s="866">
        <v>214</v>
      </c>
      <c r="D9" s="840" t="s">
        <v>876</v>
      </c>
      <c r="E9" s="840" t="s">
        <v>3</v>
      </c>
      <c r="F9" s="544">
        <v>1.651</v>
      </c>
      <c r="G9" s="210" t="s">
        <v>668</v>
      </c>
      <c r="H9" s="210">
        <v>20</v>
      </c>
      <c r="I9" s="319" t="s">
        <v>509</v>
      </c>
      <c r="J9" s="362">
        <f>VLOOKUP(I9,References!$B$7:$F$197,5,FALSE)</f>
        <v>8</v>
      </c>
      <c r="K9" s="545" t="s">
        <v>194</v>
      </c>
      <c r="L9" s="545" t="s">
        <v>668</v>
      </c>
      <c r="M9" s="319" t="s">
        <v>509</v>
      </c>
      <c r="N9" s="336">
        <f>VLOOKUP(M9,References!$B$7:$F$197,5,FALSE)</f>
        <v>8</v>
      </c>
      <c r="O9" s="544">
        <v>120</v>
      </c>
      <c r="P9" s="210" t="s">
        <v>668</v>
      </c>
      <c r="Q9" s="319" t="s">
        <v>528</v>
      </c>
      <c r="R9" s="145">
        <f>VLOOKUP(Q9,References!$B$7:$F$197,5,FALSE)</f>
        <v>39</v>
      </c>
    </row>
    <row r="10" spans="1:30" x14ac:dyDescent="0.2">
      <c r="A10" s="834"/>
      <c r="B10" s="836"/>
      <c r="C10" s="849"/>
      <c r="D10" s="831"/>
      <c r="E10" s="831"/>
      <c r="F10" s="546">
        <v>1.6060000000000001</v>
      </c>
      <c r="G10" s="206" t="s">
        <v>668</v>
      </c>
      <c r="H10" s="206">
        <v>40</v>
      </c>
      <c r="I10" s="47" t="s">
        <v>724</v>
      </c>
      <c r="J10" s="83" t="e">
        <f>VLOOKUP(I10,References!$B$7:$F$197,5,FALSE)</f>
        <v>#N/A</v>
      </c>
      <c r="K10" s="547"/>
      <c r="L10" s="547"/>
      <c r="M10" s="47"/>
      <c r="N10" s="86"/>
      <c r="O10" s="546"/>
      <c r="P10" s="206"/>
      <c r="Q10" s="47"/>
      <c r="R10" s="146"/>
    </row>
    <row r="11" spans="1:30" x14ac:dyDescent="0.2">
      <c r="A11" s="834"/>
      <c r="B11" s="836"/>
      <c r="C11" s="849"/>
      <c r="D11" s="831"/>
      <c r="E11" s="831"/>
      <c r="F11" s="546">
        <v>1.651</v>
      </c>
      <c r="G11" s="206" t="s">
        <v>668</v>
      </c>
      <c r="H11" s="206">
        <v>20</v>
      </c>
      <c r="I11" s="47" t="s">
        <v>528</v>
      </c>
      <c r="J11" s="83">
        <f>VLOOKUP(I11,References!$B$7:$F$197,5,FALSE)</f>
        <v>39</v>
      </c>
      <c r="K11" s="547"/>
      <c r="L11" s="547"/>
      <c r="M11" s="59"/>
      <c r="N11" s="341"/>
      <c r="O11" s="546">
        <v>121</v>
      </c>
      <c r="P11" s="206" t="s">
        <v>668</v>
      </c>
      <c r="Q11" s="47" t="s">
        <v>509</v>
      </c>
      <c r="R11" s="146">
        <f>VLOOKUP(Q11,References!$B$7:$F$197,5,FALSE)</f>
        <v>8</v>
      </c>
    </row>
    <row r="12" spans="1:30" ht="18" customHeight="1" x14ac:dyDescent="0.2">
      <c r="A12" s="833" t="s">
        <v>36</v>
      </c>
      <c r="B12" s="835" t="s">
        <v>37</v>
      </c>
      <c r="C12" s="848">
        <v>264.10000000000002</v>
      </c>
      <c r="D12" s="830" t="s">
        <v>877</v>
      </c>
      <c r="E12" s="830" t="s">
        <v>4</v>
      </c>
      <c r="F12" s="548">
        <v>1.7130000000000001</v>
      </c>
      <c r="G12" s="224" t="s">
        <v>668</v>
      </c>
      <c r="H12" s="224">
        <v>20</v>
      </c>
      <c r="I12" s="63" t="s">
        <v>528</v>
      </c>
      <c r="J12" s="82">
        <f>VLOOKUP(I12,References!$B$7:$F$197,5,FALSE)</f>
        <v>39</v>
      </c>
      <c r="K12" s="224" t="s">
        <v>195</v>
      </c>
      <c r="L12" s="224" t="s">
        <v>583</v>
      </c>
      <c r="M12" s="63" t="s">
        <v>510</v>
      </c>
      <c r="N12" s="85">
        <f>VLOOKUP(M12,References!$B$7:$F$197,5,FALSE)</f>
        <v>23</v>
      </c>
      <c r="O12" s="548">
        <v>139</v>
      </c>
      <c r="P12" s="224" t="s">
        <v>668</v>
      </c>
      <c r="Q12" s="63" t="s">
        <v>528</v>
      </c>
      <c r="R12" s="188">
        <f>VLOOKUP(Q12,References!$B$7:$F$197,5,FALSE)</f>
        <v>39</v>
      </c>
      <c r="T12" s="18"/>
    </row>
    <row r="13" spans="1:30" x14ac:dyDescent="0.2">
      <c r="A13" s="834"/>
      <c r="B13" s="836"/>
      <c r="C13" s="849"/>
      <c r="D13" s="831"/>
      <c r="E13" s="831"/>
      <c r="F13" s="546"/>
      <c r="G13" s="206"/>
      <c r="H13" s="206"/>
      <c r="I13" s="47"/>
      <c r="J13" s="83"/>
      <c r="K13" s="547" t="s">
        <v>854</v>
      </c>
      <c r="L13" s="206" t="s">
        <v>668</v>
      </c>
      <c r="M13" s="47" t="s">
        <v>850</v>
      </c>
      <c r="N13" s="86">
        <f>VLOOKUP(M13,References!$B$7:$F$197,5,FALSE)</f>
        <v>85</v>
      </c>
      <c r="O13" s="546"/>
      <c r="P13" s="206"/>
      <c r="Q13" s="47"/>
      <c r="R13" s="146"/>
      <c r="T13" s="18"/>
    </row>
    <row r="14" spans="1:30" ht="15" customHeight="1" x14ac:dyDescent="0.2">
      <c r="A14" s="833" t="s">
        <v>38</v>
      </c>
      <c r="B14" s="835" t="s">
        <v>39</v>
      </c>
      <c r="C14" s="830">
        <v>314.10000000000002</v>
      </c>
      <c r="D14" s="830" t="s">
        <v>878</v>
      </c>
      <c r="E14" s="830" t="s">
        <v>5</v>
      </c>
      <c r="F14" s="548">
        <v>1.762</v>
      </c>
      <c r="G14" s="224" t="s">
        <v>668</v>
      </c>
      <c r="H14" s="224">
        <v>20</v>
      </c>
      <c r="I14" s="63" t="s">
        <v>528</v>
      </c>
      <c r="J14" s="82">
        <f>VLOOKUP(I14,References!$B$7:$F$197,5,FALSE)</f>
        <v>39</v>
      </c>
      <c r="K14" s="224">
        <v>14</v>
      </c>
      <c r="L14" s="224" t="s">
        <v>668</v>
      </c>
      <c r="M14" s="63" t="s">
        <v>510</v>
      </c>
      <c r="N14" s="85">
        <f>VLOOKUP(M14,References!$B$7:$F$197,5,FALSE)</f>
        <v>23</v>
      </c>
      <c r="O14" s="548">
        <v>157</v>
      </c>
      <c r="P14" s="224" t="s">
        <v>668</v>
      </c>
      <c r="Q14" s="63" t="s">
        <v>528</v>
      </c>
      <c r="R14" s="188">
        <f>VLOOKUP(Q14,References!$B$7:$F$197,5,FALSE)</f>
        <v>39</v>
      </c>
      <c r="S14" s="16"/>
      <c r="T14" s="18"/>
    </row>
    <row r="15" spans="1:30" x14ac:dyDescent="0.2">
      <c r="A15" s="834"/>
      <c r="B15" s="836"/>
      <c r="C15" s="831"/>
      <c r="D15" s="831"/>
      <c r="E15" s="831"/>
      <c r="F15" s="549"/>
      <c r="G15" s="340"/>
      <c r="H15" s="340"/>
      <c r="I15" s="47"/>
      <c r="J15" s="83"/>
      <c r="K15" s="206" t="s">
        <v>196</v>
      </c>
      <c r="L15" s="206" t="s">
        <v>583</v>
      </c>
      <c r="M15" s="47" t="s">
        <v>510</v>
      </c>
      <c r="N15" s="86">
        <f>VLOOKUP(M15,References!$B$7:$F$197,5,FALSE)</f>
        <v>23</v>
      </c>
      <c r="O15" s="546" t="s">
        <v>197</v>
      </c>
      <c r="P15" s="206" t="s">
        <v>583</v>
      </c>
      <c r="Q15" s="47" t="s">
        <v>510</v>
      </c>
      <c r="R15" s="146">
        <f>VLOOKUP(Q15,References!$B$7:$F$250,5,FALSE)</f>
        <v>23</v>
      </c>
      <c r="S15" s="16"/>
      <c r="T15" s="18"/>
    </row>
    <row r="16" spans="1:30" x14ac:dyDescent="0.2">
      <c r="A16" s="850"/>
      <c r="B16" s="843"/>
      <c r="C16" s="832"/>
      <c r="D16" s="832"/>
      <c r="E16" s="832"/>
      <c r="F16" s="550"/>
      <c r="G16" s="551"/>
      <c r="H16" s="551"/>
      <c r="I16" s="58"/>
      <c r="J16" s="84"/>
      <c r="K16" s="206" t="s">
        <v>855</v>
      </c>
      <c r="L16" s="206" t="s">
        <v>668</v>
      </c>
      <c r="M16" s="47" t="s">
        <v>850</v>
      </c>
      <c r="N16" s="86">
        <f>VLOOKUP(M16,References!$B$7:$F$197,5,FALSE)</f>
        <v>85</v>
      </c>
      <c r="O16" s="425">
        <v>136</v>
      </c>
      <c r="P16" s="226" t="s">
        <v>668</v>
      </c>
      <c r="Q16" s="58" t="s">
        <v>861</v>
      </c>
      <c r="R16" s="146">
        <f>VLOOKUP(Q16,References!$B$7:$F$250,5,FALSE)</f>
        <v>67</v>
      </c>
      <c r="S16" s="16"/>
      <c r="T16" s="18"/>
    </row>
    <row r="17" spans="1:26" ht="15" customHeight="1" x14ac:dyDescent="0.2">
      <c r="A17" s="833" t="s">
        <v>40</v>
      </c>
      <c r="B17" s="835" t="s">
        <v>41</v>
      </c>
      <c r="C17" s="830">
        <v>364.1</v>
      </c>
      <c r="D17" s="830" t="s">
        <v>879</v>
      </c>
      <c r="E17" s="830" t="s">
        <v>6</v>
      </c>
      <c r="F17" s="548">
        <v>1.792</v>
      </c>
      <c r="G17" s="224" t="s">
        <v>668</v>
      </c>
      <c r="H17" s="224">
        <v>20</v>
      </c>
      <c r="I17" s="63" t="s">
        <v>528</v>
      </c>
      <c r="J17" s="85">
        <f>VLOOKUP(I17,References!$B$7:$F$197,5,FALSE)</f>
        <v>39</v>
      </c>
      <c r="K17" s="548" t="s">
        <v>199</v>
      </c>
      <c r="L17" s="224" t="s">
        <v>668</v>
      </c>
      <c r="M17" s="63" t="s">
        <v>529</v>
      </c>
      <c r="N17" s="82">
        <f>VLOOKUP(M17,References!$B$7:$F$197,5,FALSE)</f>
        <v>42</v>
      </c>
      <c r="O17" s="224">
        <v>175</v>
      </c>
      <c r="P17" s="224" t="s">
        <v>668</v>
      </c>
      <c r="Q17" s="63" t="s">
        <v>528</v>
      </c>
      <c r="R17" s="188">
        <f>VLOOKUP(Q17,References!$B$7:$F$197,5,FALSE)</f>
        <v>39</v>
      </c>
      <c r="S17" s="16"/>
      <c r="T17" s="18"/>
    </row>
    <row r="18" spans="1:26" x14ac:dyDescent="0.2">
      <c r="A18" s="834"/>
      <c r="B18" s="836"/>
      <c r="C18" s="831"/>
      <c r="D18" s="831"/>
      <c r="E18" s="831"/>
      <c r="F18" s="546" t="s">
        <v>801</v>
      </c>
      <c r="G18" s="206" t="s">
        <v>583</v>
      </c>
      <c r="H18" s="206" t="s">
        <v>722</v>
      </c>
      <c r="I18" s="47" t="s">
        <v>510</v>
      </c>
      <c r="J18" s="86">
        <f>VLOOKUP(I18,References!$B$7:$F$197,5,FALSE)</f>
        <v>23</v>
      </c>
      <c r="K18" s="552" t="s">
        <v>198</v>
      </c>
      <c r="L18" s="547" t="s">
        <v>583</v>
      </c>
      <c r="M18" s="47" t="s">
        <v>510</v>
      </c>
      <c r="N18" s="83">
        <f>VLOOKUP(M18,References!$B$7:$F$197,5,FALSE)</f>
        <v>23</v>
      </c>
      <c r="O18" s="206" t="s">
        <v>800</v>
      </c>
      <c r="P18" s="206" t="s">
        <v>583</v>
      </c>
      <c r="Q18" s="47" t="s">
        <v>510</v>
      </c>
      <c r="R18" s="146">
        <f>VLOOKUP(Q18,References!$B$7:$F$197,5,FALSE)</f>
        <v>23</v>
      </c>
      <c r="S18" s="16"/>
      <c r="T18" s="18"/>
    </row>
    <row r="19" spans="1:26" x14ac:dyDescent="0.2">
      <c r="A19" s="834"/>
      <c r="B19" s="836"/>
      <c r="C19" s="831"/>
      <c r="D19" s="831"/>
      <c r="E19" s="831"/>
      <c r="F19" s="546"/>
      <c r="G19" s="206"/>
      <c r="H19" s="206"/>
      <c r="I19" s="47"/>
      <c r="J19" s="86"/>
      <c r="K19" s="553" t="s">
        <v>856</v>
      </c>
      <c r="L19" s="554" t="s">
        <v>668</v>
      </c>
      <c r="M19" s="58" t="s">
        <v>850</v>
      </c>
      <c r="N19" s="84">
        <f>VLOOKUP(M19,References!$B$7:$F$197,5,FALSE)</f>
        <v>85</v>
      </c>
      <c r="O19" s="226"/>
      <c r="P19" s="226"/>
      <c r="Q19" s="58"/>
      <c r="R19" s="189"/>
      <c r="S19" s="16"/>
      <c r="T19" s="18"/>
    </row>
    <row r="20" spans="1:26" ht="15" customHeight="1" x14ac:dyDescent="0.2">
      <c r="A20" s="841" t="s">
        <v>42</v>
      </c>
      <c r="B20" s="835" t="s">
        <v>43</v>
      </c>
      <c r="C20" s="830">
        <v>414.1</v>
      </c>
      <c r="D20" s="830" t="s">
        <v>880</v>
      </c>
      <c r="E20" s="857" t="s">
        <v>7</v>
      </c>
      <c r="F20" s="224">
        <v>1.8</v>
      </c>
      <c r="G20" s="224" t="s">
        <v>668</v>
      </c>
      <c r="H20" s="224">
        <v>20</v>
      </c>
      <c r="I20" s="63" t="s">
        <v>509</v>
      </c>
      <c r="J20" s="82">
        <f>VLOOKUP(I20,References!$B$7:$F$197,5,FALSE)</f>
        <v>8</v>
      </c>
      <c r="K20" s="206">
        <v>54.3</v>
      </c>
      <c r="L20" s="206" t="s">
        <v>668</v>
      </c>
      <c r="M20" s="47" t="s">
        <v>509</v>
      </c>
      <c r="N20" s="86">
        <f>VLOOKUP(M20,References!$B$7:$F$197,5,FALSE)</f>
        <v>8</v>
      </c>
      <c r="O20" s="548">
        <v>188</v>
      </c>
      <c r="P20" s="224" t="s">
        <v>668</v>
      </c>
      <c r="Q20" s="63" t="s">
        <v>509</v>
      </c>
      <c r="R20" s="188">
        <f>VLOOKUP(Q20,References!$B$7:$F$197,5,FALSE)</f>
        <v>8</v>
      </c>
      <c r="S20" s="16"/>
      <c r="T20" s="18"/>
      <c r="U20" s="19"/>
      <c r="V20" s="19"/>
      <c r="W20" s="19"/>
      <c r="X20" s="19"/>
      <c r="Y20" s="19"/>
      <c r="Z20" s="19"/>
    </row>
    <row r="21" spans="1:26" x14ac:dyDescent="0.2">
      <c r="A21" s="838"/>
      <c r="B21" s="836"/>
      <c r="C21" s="831"/>
      <c r="D21" s="831"/>
      <c r="E21" s="858"/>
      <c r="F21" s="206"/>
      <c r="G21" s="206"/>
      <c r="H21" s="206"/>
      <c r="I21" s="47"/>
      <c r="J21" s="83"/>
      <c r="K21" s="206">
        <v>55</v>
      </c>
      <c r="L21" s="206" t="s">
        <v>668</v>
      </c>
      <c r="M21" s="47" t="s">
        <v>760</v>
      </c>
      <c r="N21" s="86">
        <f>VLOOKUP(M21,References!$B$7:$F$197,5,FALSE)</f>
        <v>2</v>
      </c>
      <c r="O21" s="546">
        <v>189</v>
      </c>
      <c r="P21" s="206" t="s">
        <v>668</v>
      </c>
      <c r="Q21" s="47" t="s">
        <v>760</v>
      </c>
      <c r="R21" s="146">
        <f>VLOOKUP(Q21,References!$B$7:$F$197,5,FALSE)</f>
        <v>2</v>
      </c>
      <c r="S21" s="16"/>
      <c r="T21" s="18"/>
      <c r="U21" s="19"/>
      <c r="V21" s="19"/>
      <c r="W21" s="19"/>
      <c r="X21" s="19"/>
      <c r="Y21" s="19"/>
      <c r="Z21" s="19"/>
    </row>
    <row r="22" spans="1:26" x14ac:dyDescent="0.2">
      <c r="A22" s="838"/>
      <c r="B22" s="836"/>
      <c r="C22" s="831"/>
      <c r="D22" s="831"/>
      <c r="E22" s="858"/>
      <c r="F22" s="340"/>
      <c r="G22" s="340"/>
      <c r="H22" s="340"/>
      <c r="I22" s="47"/>
      <c r="J22" s="83"/>
      <c r="K22" s="206" t="s">
        <v>201</v>
      </c>
      <c r="L22" s="206" t="s">
        <v>668</v>
      </c>
      <c r="M22" s="47" t="s">
        <v>521</v>
      </c>
      <c r="N22" s="86">
        <f>VLOOKUP(M22,References!$B$7:$F$197,5,FALSE)</f>
        <v>68</v>
      </c>
      <c r="O22" s="546">
        <v>189</v>
      </c>
      <c r="P22" s="206" t="s">
        <v>668</v>
      </c>
      <c r="Q22" s="47" t="s">
        <v>528</v>
      </c>
      <c r="R22" s="146">
        <f>VLOOKUP(Q22,References!$B$7:$F$197,5,FALSE)</f>
        <v>39</v>
      </c>
      <c r="S22" s="16"/>
      <c r="T22" s="18"/>
      <c r="U22" s="19"/>
      <c r="V22" s="19"/>
      <c r="W22" s="19"/>
      <c r="X22" s="19"/>
      <c r="Y22" s="19"/>
      <c r="Z22" s="19"/>
    </row>
    <row r="23" spans="1:26" x14ac:dyDescent="0.2">
      <c r="A23" s="838"/>
      <c r="B23" s="836"/>
      <c r="C23" s="831"/>
      <c r="D23" s="831"/>
      <c r="E23" s="858"/>
      <c r="F23" s="340"/>
      <c r="G23" s="340"/>
      <c r="H23" s="340"/>
      <c r="I23" s="47"/>
      <c r="J23" s="83"/>
      <c r="K23" s="206" t="s">
        <v>857</v>
      </c>
      <c r="L23" s="206" t="s">
        <v>668</v>
      </c>
      <c r="M23" s="47" t="s">
        <v>850</v>
      </c>
      <c r="N23" s="86">
        <f>VLOOKUP(M23,References!$B$7:$F$197,5,FALSE)</f>
        <v>85</v>
      </c>
      <c r="O23" s="546" t="s">
        <v>202</v>
      </c>
      <c r="P23" s="206" t="s">
        <v>583</v>
      </c>
      <c r="Q23" s="47" t="s">
        <v>510</v>
      </c>
      <c r="R23" s="146">
        <f>VLOOKUP(Q23,References!$B$7:$F$197,5,FALSE)</f>
        <v>23</v>
      </c>
      <c r="S23" s="16"/>
      <c r="T23" s="18"/>
      <c r="U23" s="19"/>
      <c r="V23" s="19"/>
      <c r="W23" s="19"/>
      <c r="X23" s="19"/>
      <c r="Y23" s="19"/>
      <c r="Z23" s="19"/>
    </row>
    <row r="24" spans="1:26" x14ac:dyDescent="0.2">
      <c r="A24" s="842"/>
      <c r="B24" s="843"/>
      <c r="C24" s="832"/>
      <c r="D24" s="832"/>
      <c r="E24" s="859"/>
      <c r="F24" s="226"/>
      <c r="G24" s="226"/>
      <c r="H24" s="226"/>
      <c r="I24" s="58"/>
      <c r="J24" s="84"/>
      <c r="K24" s="554" t="s">
        <v>200</v>
      </c>
      <c r="L24" s="554" t="s">
        <v>583</v>
      </c>
      <c r="M24" s="58" t="s">
        <v>510</v>
      </c>
      <c r="N24" s="87">
        <f>VLOOKUP(M24,References!$B$7:$F$197,5,FALSE)</f>
        <v>23</v>
      </c>
      <c r="O24" s="425"/>
      <c r="P24" s="226"/>
      <c r="Q24" s="58"/>
      <c r="R24" s="189"/>
      <c r="S24" s="16"/>
      <c r="T24" s="18"/>
      <c r="U24" s="19"/>
      <c r="V24" s="19"/>
      <c r="W24" s="19"/>
      <c r="X24" s="19"/>
      <c r="Y24" s="19"/>
      <c r="Z24" s="19"/>
    </row>
    <row r="25" spans="1:26" ht="15" customHeight="1" x14ac:dyDescent="0.2">
      <c r="A25" s="834" t="s">
        <v>44</v>
      </c>
      <c r="B25" s="836" t="s">
        <v>45</v>
      </c>
      <c r="C25" s="831">
        <v>464.1</v>
      </c>
      <c r="D25" s="831" t="s">
        <v>881</v>
      </c>
      <c r="E25" s="858" t="s">
        <v>8</v>
      </c>
      <c r="F25" s="548" t="s">
        <v>203</v>
      </c>
      <c r="G25" s="224" t="s">
        <v>583</v>
      </c>
      <c r="H25" s="224" t="s">
        <v>722</v>
      </c>
      <c r="I25" s="63" t="s">
        <v>510</v>
      </c>
      <c r="J25" s="82">
        <f>VLOOKUP(I25,References!$B$7:$F$197,5,FALSE)</f>
        <v>23</v>
      </c>
      <c r="K25" s="224" t="s">
        <v>802</v>
      </c>
      <c r="L25" s="224" t="s">
        <v>668</v>
      </c>
      <c r="M25" s="63" t="s">
        <v>510</v>
      </c>
      <c r="N25" s="85">
        <f>VLOOKUP(M25,References!$B$7:$F$197,5,FALSE)</f>
        <v>23</v>
      </c>
      <c r="O25" s="548">
        <v>218</v>
      </c>
      <c r="P25" s="224" t="s">
        <v>668</v>
      </c>
      <c r="Q25" s="63" t="s">
        <v>510</v>
      </c>
      <c r="R25" s="188">
        <f>VLOOKUP(Q25,References!$B$7:$F$197,5,FALSE)</f>
        <v>23</v>
      </c>
      <c r="S25" s="16"/>
      <c r="T25" s="18"/>
      <c r="U25" s="19"/>
      <c r="V25" s="19"/>
      <c r="W25" s="19"/>
      <c r="X25" s="19"/>
      <c r="Y25" s="19"/>
      <c r="Z25" s="19"/>
    </row>
    <row r="26" spans="1:26" x14ac:dyDescent="0.2">
      <c r="A26" s="834"/>
      <c r="B26" s="836"/>
      <c r="C26" s="831"/>
      <c r="D26" s="831"/>
      <c r="E26" s="858"/>
      <c r="F26" s="546"/>
      <c r="G26" s="206"/>
      <c r="H26" s="206"/>
      <c r="I26" s="61"/>
      <c r="J26" s="83"/>
      <c r="K26" s="206" t="s">
        <v>204</v>
      </c>
      <c r="L26" s="206" t="s">
        <v>583</v>
      </c>
      <c r="M26" s="47" t="s">
        <v>510</v>
      </c>
      <c r="N26" s="86">
        <f>VLOOKUP(M26,References!$B$7:$F$197,5,FALSE)</f>
        <v>23</v>
      </c>
      <c r="O26" s="546" t="s">
        <v>205</v>
      </c>
      <c r="P26" s="206" t="s">
        <v>583</v>
      </c>
      <c r="Q26" s="47" t="s">
        <v>510</v>
      </c>
      <c r="R26" s="146">
        <f>VLOOKUP(Q26,References!$B$7:$F$197,5,FALSE)</f>
        <v>23</v>
      </c>
      <c r="S26" s="16"/>
      <c r="T26" s="18"/>
      <c r="U26" s="19"/>
      <c r="V26" s="19"/>
      <c r="W26" s="19"/>
      <c r="X26" s="19"/>
      <c r="Y26" s="19"/>
      <c r="Z26" s="19"/>
    </row>
    <row r="27" spans="1:26" x14ac:dyDescent="0.2">
      <c r="A27" s="850"/>
      <c r="B27" s="843"/>
      <c r="C27" s="832"/>
      <c r="D27" s="832"/>
      <c r="E27" s="859"/>
      <c r="F27" s="425"/>
      <c r="G27" s="226"/>
      <c r="H27" s="226"/>
      <c r="I27" s="62"/>
      <c r="J27" s="84"/>
      <c r="K27" s="226" t="s">
        <v>858</v>
      </c>
      <c r="L27" s="226" t="s">
        <v>668</v>
      </c>
      <c r="M27" s="58" t="s">
        <v>850</v>
      </c>
      <c r="N27" s="87">
        <f>VLOOKUP(M27,References!$B$7:$F$197,5,FALSE)</f>
        <v>85</v>
      </c>
      <c r="O27" s="425"/>
      <c r="P27" s="226"/>
      <c r="Q27" s="58"/>
      <c r="R27" s="189"/>
      <c r="S27" s="16"/>
      <c r="T27" s="18"/>
      <c r="U27" s="19"/>
      <c r="V27" s="19"/>
      <c r="W27" s="19"/>
      <c r="X27" s="19"/>
      <c r="Y27" s="19"/>
      <c r="Z27" s="19"/>
    </row>
    <row r="28" spans="1:26" x14ac:dyDescent="0.2">
      <c r="A28" s="833" t="s">
        <v>46</v>
      </c>
      <c r="B28" s="835" t="s">
        <v>47</v>
      </c>
      <c r="C28" s="830">
        <v>514.1</v>
      </c>
      <c r="D28" s="830" t="s">
        <v>882</v>
      </c>
      <c r="E28" s="830" t="s">
        <v>9</v>
      </c>
      <c r="F28" s="548" t="s">
        <v>206</v>
      </c>
      <c r="G28" s="224" t="s">
        <v>583</v>
      </c>
      <c r="H28" s="224" t="s">
        <v>722</v>
      </c>
      <c r="I28" s="63" t="s">
        <v>510</v>
      </c>
      <c r="J28" s="82">
        <f>VLOOKUP(I28,References!$B$7:$F$197,5,FALSE)</f>
        <v>23</v>
      </c>
      <c r="K28" s="224" t="s">
        <v>209</v>
      </c>
      <c r="L28" s="224" t="s">
        <v>668</v>
      </c>
      <c r="M28" s="63" t="s">
        <v>510</v>
      </c>
      <c r="N28" s="85">
        <f>VLOOKUP(M28,References!$B$7:$F$197,5,FALSE)</f>
        <v>23</v>
      </c>
      <c r="O28" s="548">
        <v>218</v>
      </c>
      <c r="P28" s="224" t="s">
        <v>668</v>
      </c>
      <c r="Q28" s="63" t="s">
        <v>528</v>
      </c>
      <c r="R28" s="188">
        <f>VLOOKUP(Q28,References!$B$7:$F$197,5,FALSE)</f>
        <v>39</v>
      </c>
      <c r="S28" s="16"/>
      <c r="T28" s="18"/>
      <c r="U28" s="19"/>
      <c r="V28" s="19"/>
      <c r="W28" s="19"/>
      <c r="X28" s="19"/>
      <c r="Y28" s="19"/>
      <c r="Z28" s="19"/>
    </row>
    <row r="29" spans="1:26" x14ac:dyDescent="0.2">
      <c r="A29" s="834"/>
      <c r="B29" s="836"/>
      <c r="C29" s="831"/>
      <c r="D29" s="831"/>
      <c r="E29" s="831"/>
      <c r="F29" s="549"/>
      <c r="G29" s="340"/>
      <c r="H29" s="340"/>
      <c r="I29" s="598"/>
      <c r="J29" s="599"/>
      <c r="K29" s="206" t="s">
        <v>207</v>
      </c>
      <c r="L29" s="206" t="s">
        <v>583</v>
      </c>
      <c r="M29" s="47" t="s">
        <v>510</v>
      </c>
      <c r="N29" s="86">
        <f>VLOOKUP(M29,References!$B$7:$F$197,5,FALSE)</f>
        <v>23</v>
      </c>
      <c r="O29" s="546">
        <v>219</v>
      </c>
      <c r="P29" s="206" t="s">
        <v>668</v>
      </c>
      <c r="Q29" s="47" t="s">
        <v>509</v>
      </c>
      <c r="R29" s="146">
        <f>VLOOKUP(Q29,References!$B$7:$F$197,5,FALSE)</f>
        <v>8</v>
      </c>
      <c r="S29" s="16"/>
      <c r="T29" s="18"/>
      <c r="U29" s="19"/>
      <c r="V29" s="19"/>
      <c r="W29" s="19"/>
      <c r="X29" s="19"/>
      <c r="Y29" s="19"/>
      <c r="Z29" s="19"/>
    </row>
    <row r="30" spans="1:26" x14ac:dyDescent="0.2">
      <c r="A30" s="850"/>
      <c r="B30" s="843"/>
      <c r="C30" s="832"/>
      <c r="D30" s="832"/>
      <c r="E30" s="832"/>
      <c r="F30" s="425"/>
      <c r="G30" s="226"/>
      <c r="H30" s="226"/>
      <c r="I30" s="58"/>
      <c r="J30" s="84"/>
      <c r="K30" s="447" t="s">
        <v>859</v>
      </c>
      <c r="L30" s="447" t="s">
        <v>668</v>
      </c>
      <c r="M30" s="58" t="s">
        <v>850</v>
      </c>
      <c r="N30" s="87">
        <f>VLOOKUP(M30,References!$B$7:$F$197,5,FALSE)</f>
        <v>85</v>
      </c>
      <c r="O30" s="425" t="s">
        <v>208</v>
      </c>
      <c r="P30" s="226" t="s">
        <v>583</v>
      </c>
      <c r="Q30" s="58" t="s">
        <v>510</v>
      </c>
      <c r="R30" s="189">
        <f>VLOOKUP(Q30,References!$B$7:$F$197,5,FALSE)</f>
        <v>23</v>
      </c>
      <c r="S30" s="16"/>
      <c r="T30" s="18"/>
      <c r="U30" s="19"/>
      <c r="V30" s="19"/>
      <c r="W30" s="19"/>
      <c r="X30" s="19"/>
      <c r="Y30" s="19"/>
      <c r="Z30" s="19"/>
    </row>
    <row r="31" spans="1:26" ht="15" customHeight="1" x14ac:dyDescent="0.2">
      <c r="A31" s="833" t="s">
        <v>48</v>
      </c>
      <c r="B31" s="835" t="s">
        <v>49</v>
      </c>
      <c r="C31" s="830">
        <v>564.1</v>
      </c>
      <c r="D31" s="830" t="s">
        <v>883</v>
      </c>
      <c r="E31" s="857" t="s">
        <v>10</v>
      </c>
      <c r="F31" s="548" t="s">
        <v>213</v>
      </c>
      <c r="G31" s="224" t="s">
        <v>583</v>
      </c>
      <c r="H31" s="224" t="s">
        <v>722</v>
      </c>
      <c r="I31" s="63" t="s">
        <v>510</v>
      </c>
      <c r="J31" s="82">
        <f>VLOOKUP(I31,References!$B$7:$F$197,5,FALSE)</f>
        <v>23</v>
      </c>
      <c r="K31" s="224" t="s">
        <v>214</v>
      </c>
      <c r="L31" s="224" t="s">
        <v>668</v>
      </c>
      <c r="M31" s="63" t="s">
        <v>529</v>
      </c>
      <c r="N31" s="85">
        <f>VLOOKUP(M31,References!$B$7:$F$197,5,FALSE)</f>
        <v>42</v>
      </c>
      <c r="O31" s="548">
        <v>160</v>
      </c>
      <c r="P31" s="224" t="s">
        <v>668</v>
      </c>
      <c r="Q31" s="63" t="s">
        <v>506</v>
      </c>
      <c r="R31" s="188">
        <f>VLOOKUP(Q31,References!$B$7:$F$197,5,FALSE)</f>
        <v>70</v>
      </c>
      <c r="S31" s="16"/>
      <c r="T31" s="18"/>
      <c r="U31" s="19"/>
      <c r="V31" s="19"/>
      <c r="W31" s="19"/>
      <c r="X31" s="19"/>
      <c r="Y31" s="19"/>
      <c r="Z31" s="19"/>
    </row>
    <row r="32" spans="1:26" x14ac:dyDescent="0.2">
      <c r="A32" s="834"/>
      <c r="B32" s="836"/>
      <c r="C32" s="831"/>
      <c r="D32" s="831"/>
      <c r="E32" s="858"/>
      <c r="F32" s="546"/>
      <c r="G32" s="206"/>
      <c r="H32" s="206"/>
      <c r="I32" s="61"/>
      <c r="J32" s="83"/>
      <c r="K32" s="547" t="s">
        <v>212</v>
      </c>
      <c r="L32" s="547" t="s">
        <v>583</v>
      </c>
      <c r="M32" s="47" t="s">
        <v>510</v>
      </c>
      <c r="N32" s="86">
        <f>VLOOKUP(M32,References!$B$7:$F$197,5,FALSE)</f>
        <v>23</v>
      </c>
      <c r="O32" s="546" t="s">
        <v>211</v>
      </c>
      <c r="P32" s="206" t="s">
        <v>583</v>
      </c>
      <c r="Q32" s="47" t="s">
        <v>510</v>
      </c>
      <c r="R32" s="146">
        <f>VLOOKUP(Q32,References!$B$7:$F$197,5,FALSE)</f>
        <v>23</v>
      </c>
      <c r="S32" s="16"/>
      <c r="T32" s="18"/>
      <c r="U32" s="19"/>
      <c r="V32" s="19"/>
      <c r="W32" s="19"/>
      <c r="X32" s="19"/>
      <c r="Y32" s="19"/>
      <c r="Z32" s="19"/>
    </row>
    <row r="33" spans="1:26" x14ac:dyDescent="0.2">
      <c r="A33" s="850"/>
      <c r="B33" s="843"/>
      <c r="C33" s="832"/>
      <c r="D33" s="832"/>
      <c r="E33" s="859"/>
      <c r="F33" s="425"/>
      <c r="G33" s="226"/>
      <c r="H33" s="226"/>
      <c r="I33" s="62"/>
      <c r="J33" s="84"/>
      <c r="K33" s="554" t="s">
        <v>860</v>
      </c>
      <c r="L33" s="447" t="s">
        <v>668</v>
      </c>
      <c r="M33" s="58" t="s">
        <v>850</v>
      </c>
      <c r="N33" s="87">
        <f>VLOOKUP(M33,References!$B$7:$F$197,5,FALSE)</f>
        <v>85</v>
      </c>
      <c r="O33" s="425"/>
      <c r="P33" s="226"/>
      <c r="Q33" s="58"/>
      <c r="R33" s="189"/>
      <c r="S33" s="16"/>
      <c r="T33" s="18"/>
      <c r="U33" s="19"/>
      <c r="V33" s="19"/>
      <c r="W33" s="19"/>
      <c r="X33" s="19"/>
      <c r="Y33" s="19"/>
      <c r="Z33" s="19"/>
    </row>
    <row r="34" spans="1:26" x14ac:dyDescent="0.2">
      <c r="A34" s="834" t="s">
        <v>50</v>
      </c>
      <c r="B34" s="836" t="s">
        <v>51</v>
      </c>
      <c r="C34" s="831">
        <f>C31+50</f>
        <v>614.1</v>
      </c>
      <c r="D34" s="831" t="s">
        <v>884</v>
      </c>
      <c r="E34" s="831" t="s">
        <v>11</v>
      </c>
      <c r="F34" s="546" t="s">
        <v>215</v>
      </c>
      <c r="G34" s="206" t="s">
        <v>583</v>
      </c>
      <c r="H34" s="206" t="s">
        <v>722</v>
      </c>
      <c r="I34" s="47" t="s">
        <v>510</v>
      </c>
      <c r="J34" s="83">
        <f>VLOOKUP(I34,References!$B$7:$F$197,5,FALSE)</f>
        <v>23</v>
      </c>
      <c r="K34" s="206" t="s">
        <v>221</v>
      </c>
      <c r="L34" s="206" t="s">
        <v>668</v>
      </c>
      <c r="M34" s="47" t="s">
        <v>510</v>
      </c>
      <c r="N34" s="86">
        <f>VLOOKUP(M34,References!$B$7:$F$197,5,FALSE)</f>
        <v>23</v>
      </c>
      <c r="O34" s="546" t="s">
        <v>222</v>
      </c>
      <c r="P34" s="206" t="s">
        <v>668</v>
      </c>
      <c r="Q34" s="47" t="s">
        <v>510</v>
      </c>
      <c r="R34" s="146">
        <f>VLOOKUP(Q34,References!$B$7:$F$197,5,FALSE)</f>
        <v>23</v>
      </c>
      <c r="S34" s="16"/>
      <c r="T34" s="18"/>
      <c r="U34" s="19"/>
      <c r="V34" s="19"/>
      <c r="W34" s="19"/>
      <c r="X34" s="19"/>
      <c r="Y34" s="19"/>
      <c r="Z34" s="19"/>
    </row>
    <row r="35" spans="1:26" x14ac:dyDescent="0.2">
      <c r="A35" s="834"/>
      <c r="B35" s="836"/>
      <c r="C35" s="831"/>
      <c r="D35" s="831"/>
      <c r="E35" s="831"/>
      <c r="F35" s="546"/>
      <c r="G35" s="206"/>
      <c r="H35" s="206"/>
      <c r="I35" s="61"/>
      <c r="J35" s="83"/>
      <c r="K35" s="547" t="s">
        <v>216</v>
      </c>
      <c r="L35" s="547" t="s">
        <v>583</v>
      </c>
      <c r="M35" s="47" t="s">
        <v>510</v>
      </c>
      <c r="N35" s="86">
        <f>VLOOKUP(M35,References!$B$7:$F$197,5,FALSE)</f>
        <v>23</v>
      </c>
      <c r="O35" s="546" t="s">
        <v>217</v>
      </c>
      <c r="P35" s="206" t="s">
        <v>583</v>
      </c>
      <c r="Q35" s="47" t="s">
        <v>510</v>
      </c>
      <c r="R35" s="146">
        <f>VLOOKUP(Q35,References!$B$7:$F$197,5,FALSE)</f>
        <v>23</v>
      </c>
      <c r="S35" s="16"/>
      <c r="T35" s="18"/>
      <c r="U35" s="19"/>
      <c r="V35" s="19"/>
      <c r="W35" s="19"/>
      <c r="X35" s="19"/>
      <c r="Y35" s="19"/>
      <c r="Z35" s="19"/>
    </row>
    <row r="36" spans="1:26" x14ac:dyDescent="0.2">
      <c r="A36" s="833" t="s">
        <v>52</v>
      </c>
      <c r="B36" s="835" t="s">
        <v>53</v>
      </c>
      <c r="C36" s="830">
        <v>664.1</v>
      </c>
      <c r="D36" s="830" t="s">
        <v>885</v>
      </c>
      <c r="E36" s="830" t="s">
        <v>12</v>
      </c>
      <c r="F36" s="548">
        <v>1.92</v>
      </c>
      <c r="G36" s="224" t="s">
        <v>583</v>
      </c>
      <c r="H36" s="224" t="s">
        <v>722</v>
      </c>
      <c r="I36" s="63" t="s">
        <v>510</v>
      </c>
      <c r="J36" s="82">
        <f>VLOOKUP(I36,References!$B$7:$F$197,5,FALSE)</f>
        <v>23</v>
      </c>
      <c r="K36" s="224" t="s">
        <v>220</v>
      </c>
      <c r="L36" s="224" t="s">
        <v>668</v>
      </c>
      <c r="M36" s="63" t="s">
        <v>506</v>
      </c>
      <c r="N36" s="85">
        <f>VLOOKUP(M36,References!$B$7:$F$197,5,FALSE)</f>
        <v>70</v>
      </c>
      <c r="O36" s="548" t="s">
        <v>218</v>
      </c>
      <c r="P36" s="224" t="s">
        <v>583</v>
      </c>
      <c r="Q36" s="63" t="s">
        <v>510</v>
      </c>
      <c r="R36" s="188">
        <f>VLOOKUP(Q36,References!$B$7:$F$197,5,FALSE)</f>
        <v>23</v>
      </c>
      <c r="S36" s="16"/>
      <c r="T36" s="18"/>
      <c r="U36" s="19"/>
      <c r="V36" s="19"/>
      <c r="W36" s="19"/>
      <c r="X36" s="19"/>
      <c r="Y36" s="19"/>
      <c r="Z36" s="19"/>
    </row>
    <row r="37" spans="1:26" x14ac:dyDescent="0.2">
      <c r="A37" s="850"/>
      <c r="B37" s="843"/>
      <c r="C37" s="832"/>
      <c r="D37" s="832"/>
      <c r="E37" s="832"/>
      <c r="F37" s="425"/>
      <c r="G37" s="226"/>
      <c r="H37" s="226"/>
      <c r="I37" s="62"/>
      <c r="J37" s="84"/>
      <c r="K37" s="226" t="s">
        <v>219</v>
      </c>
      <c r="L37" s="226" t="s">
        <v>583</v>
      </c>
      <c r="M37" s="58" t="s">
        <v>510</v>
      </c>
      <c r="N37" s="87">
        <f>VLOOKUP(M37,References!$B$7:$F$197,5,FALSE)</f>
        <v>23</v>
      </c>
      <c r="O37" s="425"/>
      <c r="P37" s="226"/>
      <c r="Q37" s="62"/>
      <c r="R37" s="555"/>
      <c r="S37" s="16"/>
      <c r="T37" s="18"/>
      <c r="U37" s="19"/>
      <c r="V37" s="19"/>
      <c r="W37" s="19"/>
      <c r="X37" s="19"/>
      <c r="Y37" s="19"/>
      <c r="Z37" s="19"/>
    </row>
    <row r="38" spans="1:26" x14ac:dyDescent="0.2">
      <c r="A38" s="834" t="s">
        <v>54</v>
      </c>
      <c r="B38" s="836" t="s">
        <v>55</v>
      </c>
      <c r="C38" s="831">
        <v>714.1</v>
      </c>
      <c r="D38" s="831" t="s">
        <v>886</v>
      </c>
      <c r="E38" s="831" t="s">
        <v>13</v>
      </c>
      <c r="F38" s="546" t="s">
        <v>223</v>
      </c>
      <c r="G38" s="206" t="s">
        <v>583</v>
      </c>
      <c r="H38" s="206" t="s">
        <v>722</v>
      </c>
      <c r="I38" s="47" t="s">
        <v>510</v>
      </c>
      <c r="J38" s="83">
        <f>VLOOKUP(I38,References!$B$7:$F$197,5,FALSE)</f>
        <v>23</v>
      </c>
      <c r="K38" s="206" t="s">
        <v>225</v>
      </c>
      <c r="L38" s="206" t="s">
        <v>668</v>
      </c>
      <c r="M38" s="47" t="s">
        <v>506</v>
      </c>
      <c r="N38" s="86">
        <f>VLOOKUP(M38,References!$B$7:$F$197,5,FALSE)</f>
        <v>70</v>
      </c>
      <c r="O38" s="546">
        <v>270</v>
      </c>
      <c r="P38" s="206" t="s">
        <v>668</v>
      </c>
      <c r="Q38" s="47" t="s">
        <v>506</v>
      </c>
      <c r="R38" s="146">
        <f>VLOOKUP(Q38,References!$B$7:$F$197,5,FALSE)</f>
        <v>70</v>
      </c>
      <c r="S38" s="16"/>
      <c r="T38" s="18"/>
      <c r="U38" s="19"/>
      <c r="V38" s="19"/>
      <c r="W38" s="19"/>
      <c r="X38" s="19"/>
      <c r="Y38" s="19"/>
      <c r="Z38" s="19"/>
    </row>
    <row r="39" spans="1:26" ht="16" thickBot="1" x14ac:dyDescent="0.25">
      <c r="A39" s="834"/>
      <c r="B39" s="836"/>
      <c r="C39" s="831"/>
      <c r="D39" s="831"/>
      <c r="E39" s="831"/>
      <c r="F39" s="556"/>
      <c r="G39" s="206"/>
      <c r="H39" s="206"/>
      <c r="I39" s="61"/>
      <c r="J39" s="363"/>
      <c r="K39" s="206" t="s">
        <v>224</v>
      </c>
      <c r="L39" s="206" t="s">
        <v>583</v>
      </c>
      <c r="M39" s="47" t="s">
        <v>510</v>
      </c>
      <c r="N39" s="86">
        <f>VLOOKUP(M39,References!$B$7:$F$197,5,FALSE)</f>
        <v>23</v>
      </c>
      <c r="O39" s="546" t="s">
        <v>226</v>
      </c>
      <c r="P39" s="206" t="s">
        <v>583</v>
      </c>
      <c r="Q39" s="47" t="s">
        <v>510</v>
      </c>
      <c r="R39" s="146">
        <f>VLOOKUP(Q39,References!$B$7:$F$197,5,FALSE)</f>
        <v>23</v>
      </c>
      <c r="S39" s="16"/>
      <c r="T39" s="18"/>
      <c r="U39" s="19"/>
      <c r="V39" s="19"/>
      <c r="W39" s="19"/>
      <c r="X39" s="19"/>
      <c r="Y39" s="19"/>
      <c r="Z39" s="19"/>
    </row>
    <row r="40" spans="1:26" ht="16" thickBot="1" x14ac:dyDescent="0.25">
      <c r="A40" s="557" t="s">
        <v>143</v>
      </c>
      <c r="B40" s="558" t="s">
        <v>142</v>
      </c>
      <c r="C40" s="559"/>
      <c r="D40" s="518"/>
      <c r="E40" s="518"/>
      <c r="F40" s="518"/>
      <c r="G40" s="518"/>
      <c r="H40" s="518"/>
      <c r="I40" s="207"/>
      <c r="J40" s="347"/>
      <c r="K40" s="518"/>
      <c r="L40" s="518"/>
      <c r="M40" s="207"/>
      <c r="N40" s="347"/>
      <c r="O40" s="518"/>
      <c r="P40" s="518"/>
      <c r="Q40" s="207"/>
      <c r="R40" s="560"/>
      <c r="S40" s="16"/>
      <c r="T40" s="18"/>
      <c r="U40" s="19"/>
      <c r="V40" s="19"/>
      <c r="W40" s="19"/>
      <c r="X40" s="19"/>
      <c r="Y40" s="19"/>
      <c r="Z40" s="19"/>
    </row>
    <row r="41" spans="1:26" x14ac:dyDescent="0.2">
      <c r="A41" s="846" t="s">
        <v>56</v>
      </c>
      <c r="B41" s="839" t="s">
        <v>57</v>
      </c>
      <c r="C41" s="840">
        <v>300.10000000000002</v>
      </c>
      <c r="D41" s="840" t="s">
        <v>887</v>
      </c>
      <c r="E41" s="840" t="s">
        <v>15</v>
      </c>
      <c r="F41" s="544" t="s">
        <v>227</v>
      </c>
      <c r="G41" s="210" t="s">
        <v>583</v>
      </c>
      <c r="H41" s="210" t="s">
        <v>722</v>
      </c>
      <c r="I41" s="319" t="s">
        <v>510</v>
      </c>
      <c r="J41" s="362">
        <f>VLOOKUP(I41,References!$B$7:$F$197,5,FALSE)</f>
        <v>23</v>
      </c>
      <c r="K41" s="210" t="s">
        <v>228</v>
      </c>
      <c r="L41" s="210" t="s">
        <v>583</v>
      </c>
      <c r="M41" s="319" t="s">
        <v>510</v>
      </c>
      <c r="N41" s="336">
        <f>VLOOKUP(M41,References!$B$7:$F$197,5,FALSE)</f>
        <v>23</v>
      </c>
      <c r="O41" s="544" t="s">
        <v>231</v>
      </c>
      <c r="P41" s="210" t="s">
        <v>668</v>
      </c>
      <c r="Q41" s="319" t="s">
        <v>510</v>
      </c>
      <c r="R41" s="145">
        <f>VLOOKUP(Q41,References!$B$7:$F$197,5,FALSE)</f>
        <v>23</v>
      </c>
      <c r="S41" s="16"/>
      <c r="T41" s="19"/>
      <c r="U41" s="19"/>
      <c r="V41" s="19"/>
      <c r="W41" s="19"/>
      <c r="X41" s="19"/>
      <c r="Y41" s="19"/>
      <c r="Z41" s="19"/>
    </row>
    <row r="42" spans="1:26" x14ac:dyDescent="0.2">
      <c r="A42" s="834"/>
      <c r="B42" s="836"/>
      <c r="C42" s="831"/>
      <c r="D42" s="831"/>
      <c r="E42" s="831"/>
      <c r="F42" s="546"/>
      <c r="G42" s="206"/>
      <c r="H42" s="206"/>
      <c r="I42" s="61"/>
      <c r="J42" s="83"/>
      <c r="K42" s="206"/>
      <c r="L42" s="206"/>
      <c r="M42" s="61"/>
      <c r="N42" s="342"/>
      <c r="O42" s="546" t="s">
        <v>229</v>
      </c>
      <c r="P42" s="206" t="s">
        <v>583</v>
      </c>
      <c r="Q42" s="47" t="s">
        <v>510</v>
      </c>
      <c r="R42" s="146">
        <f>VLOOKUP(Q42,References!$B$7:$F$197,5,FALSE)</f>
        <v>23</v>
      </c>
      <c r="S42" s="16"/>
      <c r="T42" s="19"/>
      <c r="U42" s="19"/>
      <c r="V42" s="19"/>
      <c r="W42" s="19"/>
      <c r="X42" s="19"/>
      <c r="Y42" s="19"/>
      <c r="Z42" s="19"/>
    </row>
    <row r="43" spans="1:26" x14ac:dyDescent="0.2">
      <c r="A43" s="833" t="s">
        <v>58</v>
      </c>
      <c r="B43" s="835" t="s">
        <v>59</v>
      </c>
      <c r="C43" s="830">
        <v>350.1</v>
      </c>
      <c r="D43" s="830" t="s">
        <v>888</v>
      </c>
      <c r="E43" s="830" t="s">
        <v>16</v>
      </c>
      <c r="F43" s="548" t="s">
        <v>232</v>
      </c>
      <c r="G43" s="224" t="s">
        <v>583</v>
      </c>
      <c r="H43" s="224" t="s">
        <v>722</v>
      </c>
      <c r="I43" s="63" t="s">
        <v>510</v>
      </c>
      <c r="J43" s="82">
        <f>VLOOKUP(I43,References!$B$7:$F$197,5,FALSE)</f>
        <v>23</v>
      </c>
      <c r="K43" s="224" t="s">
        <v>233</v>
      </c>
      <c r="L43" s="224" t="s">
        <v>583</v>
      </c>
      <c r="M43" s="63" t="s">
        <v>510</v>
      </c>
      <c r="N43" s="85">
        <f>VLOOKUP(M43,References!$B$7:$F$197,5,FALSE)</f>
        <v>23</v>
      </c>
      <c r="O43" s="548">
        <v>225</v>
      </c>
      <c r="P43" s="224" t="s">
        <v>668</v>
      </c>
      <c r="Q43" s="63" t="s">
        <v>510</v>
      </c>
      <c r="R43" s="188">
        <f>VLOOKUP(Q43,References!$B$7:$F$197,5,FALSE)</f>
        <v>23</v>
      </c>
      <c r="S43" s="16"/>
      <c r="T43" s="19"/>
      <c r="U43" s="19"/>
      <c r="V43" s="19"/>
      <c r="W43" s="19"/>
      <c r="X43" s="19"/>
      <c r="Y43" s="19"/>
      <c r="Z43" s="19"/>
    </row>
    <row r="44" spans="1:26" x14ac:dyDescent="0.2">
      <c r="A44" s="850"/>
      <c r="B44" s="843"/>
      <c r="C44" s="832"/>
      <c r="D44" s="832"/>
      <c r="E44" s="832"/>
      <c r="F44" s="425"/>
      <c r="G44" s="226"/>
      <c r="H44" s="226"/>
      <c r="I44" s="62"/>
      <c r="J44" s="84"/>
      <c r="K44" s="226"/>
      <c r="L44" s="226"/>
      <c r="M44" s="62"/>
      <c r="N44" s="348"/>
      <c r="O44" s="425" t="s">
        <v>234</v>
      </c>
      <c r="P44" s="226" t="s">
        <v>583</v>
      </c>
      <c r="Q44" s="58" t="s">
        <v>510</v>
      </c>
      <c r="R44" s="189">
        <f>VLOOKUP(Q44,References!$B$7:$F$197,5,FALSE)</f>
        <v>23</v>
      </c>
      <c r="S44" s="16"/>
      <c r="T44" s="19"/>
      <c r="U44" s="19"/>
      <c r="V44" s="19"/>
      <c r="W44" s="19"/>
      <c r="X44" s="19"/>
      <c r="Y44" s="19"/>
      <c r="Z44" s="19"/>
    </row>
    <row r="45" spans="1:26" x14ac:dyDescent="0.2">
      <c r="A45" s="834" t="s">
        <v>60</v>
      </c>
      <c r="B45" s="836" t="s">
        <v>61</v>
      </c>
      <c r="C45" s="831">
        <v>400.1</v>
      </c>
      <c r="D45" s="831" t="s">
        <v>889</v>
      </c>
      <c r="E45" s="831" t="s">
        <v>17</v>
      </c>
      <c r="F45" s="546">
        <v>1.84</v>
      </c>
      <c r="G45" s="206" t="s">
        <v>583</v>
      </c>
      <c r="H45" s="206" t="s">
        <v>722</v>
      </c>
      <c r="I45" s="47" t="s">
        <v>510</v>
      </c>
      <c r="J45" s="83">
        <f>VLOOKUP(I45,References!$B$7:$F$197,5,FALSE)</f>
        <v>23</v>
      </c>
      <c r="K45" s="206">
        <v>190</v>
      </c>
      <c r="L45" s="206" t="s">
        <v>668</v>
      </c>
      <c r="M45" s="47" t="s">
        <v>510</v>
      </c>
      <c r="N45" s="86">
        <f>VLOOKUP(M45,References!$B$7:$F$197,5,FALSE)</f>
        <v>23</v>
      </c>
      <c r="O45" s="546" t="s">
        <v>237</v>
      </c>
      <c r="P45" s="206" t="s">
        <v>668</v>
      </c>
      <c r="Q45" s="47" t="s">
        <v>510</v>
      </c>
      <c r="R45" s="146">
        <f>VLOOKUP(Q45,References!$B$7:$F$197,5,FALSE)</f>
        <v>23</v>
      </c>
      <c r="S45" s="16"/>
      <c r="T45" s="19"/>
      <c r="U45" s="19"/>
      <c r="V45" s="19"/>
      <c r="W45" s="19"/>
      <c r="X45" s="19"/>
      <c r="Y45" s="19"/>
      <c r="Z45" s="19"/>
    </row>
    <row r="46" spans="1:26" x14ac:dyDescent="0.2">
      <c r="A46" s="834"/>
      <c r="B46" s="836"/>
      <c r="C46" s="831"/>
      <c r="D46" s="831"/>
      <c r="E46" s="831"/>
      <c r="F46" s="546"/>
      <c r="G46" s="206"/>
      <c r="H46" s="206"/>
      <c r="I46" s="47"/>
      <c r="J46" s="83"/>
      <c r="K46" s="206" t="s">
        <v>235</v>
      </c>
      <c r="L46" s="206" t="s">
        <v>583</v>
      </c>
      <c r="M46" s="47" t="s">
        <v>510</v>
      </c>
      <c r="N46" s="86">
        <f>VLOOKUP(M46,References!$B$7:$F$197,5,FALSE)</f>
        <v>23</v>
      </c>
      <c r="O46" s="546" t="s">
        <v>236</v>
      </c>
      <c r="P46" s="206" t="s">
        <v>583</v>
      </c>
      <c r="Q46" s="47" t="s">
        <v>510</v>
      </c>
      <c r="R46" s="146">
        <f>VLOOKUP(Q46,References!$B$7:$F$197,5,FALSE)</f>
        <v>23</v>
      </c>
      <c r="S46" s="16"/>
      <c r="T46" s="19"/>
      <c r="U46" s="19"/>
      <c r="V46" s="19"/>
      <c r="W46" s="19"/>
      <c r="X46" s="19"/>
      <c r="Y46" s="19"/>
      <c r="Z46" s="19"/>
    </row>
    <row r="47" spans="1:26" ht="17" x14ac:dyDescent="0.25">
      <c r="A47" s="378" t="s">
        <v>62</v>
      </c>
      <c r="B47" s="561" t="s">
        <v>63</v>
      </c>
      <c r="C47" s="235">
        <v>450.1</v>
      </c>
      <c r="D47" s="205" t="s">
        <v>890</v>
      </c>
      <c r="E47" s="205" t="s">
        <v>18</v>
      </c>
      <c r="F47" s="562" t="s">
        <v>238</v>
      </c>
      <c r="G47" s="205" t="s">
        <v>583</v>
      </c>
      <c r="H47" s="205" t="s">
        <v>722</v>
      </c>
      <c r="I47" s="64" t="s">
        <v>510</v>
      </c>
      <c r="J47" s="186">
        <f>VLOOKUP(I47,References!$B$7:$F$197,5,FALSE)</f>
        <v>23</v>
      </c>
      <c r="K47" s="205" t="s">
        <v>239</v>
      </c>
      <c r="L47" s="205" t="s">
        <v>583</v>
      </c>
      <c r="M47" s="64" t="s">
        <v>510</v>
      </c>
      <c r="N47" s="339">
        <f>VLOOKUP(M47,References!$B$7:$F$197,5,FALSE)</f>
        <v>23</v>
      </c>
      <c r="O47" s="562" t="s">
        <v>240</v>
      </c>
      <c r="P47" s="205" t="s">
        <v>583</v>
      </c>
      <c r="Q47" s="64" t="s">
        <v>510</v>
      </c>
      <c r="R47" s="191">
        <f>VLOOKUP(Q47,References!$B$7:$F$197,5,FALSE)</f>
        <v>23</v>
      </c>
      <c r="S47" s="16"/>
      <c r="T47" s="19"/>
      <c r="U47" s="19"/>
      <c r="V47" s="19"/>
      <c r="W47" s="19"/>
      <c r="X47" s="19"/>
      <c r="Y47" s="19"/>
      <c r="Z47" s="19"/>
    </row>
    <row r="48" spans="1:26" x14ac:dyDescent="0.2">
      <c r="A48" s="838" t="s">
        <v>64</v>
      </c>
      <c r="B48" s="836" t="s">
        <v>65</v>
      </c>
      <c r="C48" s="831">
        <v>500.1</v>
      </c>
      <c r="D48" s="831" t="s">
        <v>891</v>
      </c>
      <c r="E48" s="831" t="s">
        <v>19</v>
      </c>
      <c r="F48" s="546" t="s">
        <v>241</v>
      </c>
      <c r="G48" s="206" t="s">
        <v>583</v>
      </c>
      <c r="H48" s="206" t="s">
        <v>722</v>
      </c>
      <c r="I48" s="47" t="s">
        <v>510</v>
      </c>
      <c r="J48" s="83">
        <f>VLOOKUP(I48,References!$B$7:$F$197,5,FALSE)</f>
        <v>23</v>
      </c>
      <c r="K48" s="206" t="s">
        <v>242</v>
      </c>
      <c r="L48" s="206" t="s">
        <v>583</v>
      </c>
      <c r="M48" s="47" t="s">
        <v>510</v>
      </c>
      <c r="N48" s="86">
        <f>VLOOKUP(M48,References!$B$7:$F$197,5,FALSE)</f>
        <v>23</v>
      </c>
      <c r="O48" s="546" t="s">
        <v>244</v>
      </c>
      <c r="P48" s="206" t="s">
        <v>668</v>
      </c>
      <c r="Q48" s="47" t="s">
        <v>510</v>
      </c>
      <c r="R48" s="146">
        <f>VLOOKUP(Q48,References!$B$7:$F$197,5,FALSE)</f>
        <v>23</v>
      </c>
      <c r="S48" s="16"/>
      <c r="T48" s="19"/>
      <c r="U48" s="19"/>
      <c r="V48" s="19"/>
      <c r="W48" s="19"/>
      <c r="X48" s="19"/>
      <c r="Y48" s="19"/>
      <c r="Z48" s="19"/>
    </row>
    <row r="49" spans="1:26" x14ac:dyDescent="0.2">
      <c r="A49" s="838"/>
      <c r="B49" s="836"/>
      <c r="C49" s="831"/>
      <c r="D49" s="831"/>
      <c r="E49" s="831"/>
      <c r="F49" s="546"/>
      <c r="G49" s="206"/>
      <c r="H49" s="206"/>
      <c r="I49" s="61"/>
      <c r="J49" s="83"/>
      <c r="K49" s="206"/>
      <c r="L49" s="206"/>
      <c r="M49" s="61"/>
      <c r="N49" s="342"/>
      <c r="O49" s="546" t="s">
        <v>243</v>
      </c>
      <c r="P49" s="206" t="s">
        <v>583</v>
      </c>
      <c r="Q49" s="47" t="s">
        <v>510</v>
      </c>
      <c r="R49" s="146">
        <f>VLOOKUP(Q49,References!$B$7:$F$197,5,FALSE)</f>
        <v>23</v>
      </c>
      <c r="S49" s="16"/>
      <c r="T49" s="19"/>
      <c r="U49" s="19"/>
      <c r="V49" s="19"/>
      <c r="W49" s="19"/>
      <c r="X49" s="19"/>
      <c r="Y49" s="19"/>
      <c r="Z49" s="19"/>
    </row>
    <row r="50" spans="1:26" ht="17" x14ac:dyDescent="0.25">
      <c r="A50" s="378" t="s">
        <v>66</v>
      </c>
      <c r="B50" s="561" t="s">
        <v>67</v>
      </c>
      <c r="C50" s="235">
        <v>550.1</v>
      </c>
      <c r="D50" s="205" t="s">
        <v>892</v>
      </c>
      <c r="E50" s="205" t="s">
        <v>107</v>
      </c>
      <c r="F50" s="562" t="s">
        <v>249</v>
      </c>
      <c r="G50" s="205" t="s">
        <v>583</v>
      </c>
      <c r="H50" s="205" t="s">
        <v>722</v>
      </c>
      <c r="I50" s="64" t="s">
        <v>510</v>
      </c>
      <c r="J50" s="186">
        <f>VLOOKUP(I50,References!$B$7:$F$197,5,FALSE)</f>
        <v>23</v>
      </c>
      <c r="K50" s="205" t="s">
        <v>245</v>
      </c>
      <c r="L50" s="205" t="s">
        <v>583</v>
      </c>
      <c r="M50" s="64" t="s">
        <v>510</v>
      </c>
      <c r="N50" s="339">
        <f>VLOOKUP(M50,References!$B$7:$F$197,5,FALSE)</f>
        <v>23</v>
      </c>
      <c r="O50" s="562" t="s">
        <v>247</v>
      </c>
      <c r="P50" s="205" t="s">
        <v>583</v>
      </c>
      <c r="Q50" s="64" t="s">
        <v>510</v>
      </c>
      <c r="R50" s="191">
        <f>VLOOKUP(Q50,References!$B$7:$F$197,5,FALSE)</f>
        <v>23</v>
      </c>
      <c r="S50" s="16"/>
      <c r="T50" s="18"/>
      <c r="U50" s="19"/>
      <c r="V50" s="19"/>
      <c r="W50" s="19"/>
      <c r="X50" s="19"/>
      <c r="Y50" s="19"/>
      <c r="Z50" s="19"/>
    </row>
    <row r="51" spans="1:26" ht="18" thickBot="1" x14ac:dyDescent="0.3">
      <c r="A51" s="214" t="s">
        <v>68</v>
      </c>
      <c r="B51" s="457" t="s">
        <v>69</v>
      </c>
      <c r="C51" s="459">
        <v>600.1</v>
      </c>
      <c r="D51" s="216" t="s">
        <v>893</v>
      </c>
      <c r="E51" s="216" t="s">
        <v>20</v>
      </c>
      <c r="F51" s="556" t="s">
        <v>250</v>
      </c>
      <c r="G51" s="216" t="s">
        <v>583</v>
      </c>
      <c r="H51" s="216" t="s">
        <v>722</v>
      </c>
      <c r="I51" s="329" t="s">
        <v>510</v>
      </c>
      <c r="J51" s="363">
        <f>VLOOKUP(I51,References!$B$7:$F$197,5,FALSE)</f>
        <v>23</v>
      </c>
      <c r="K51" s="216" t="s">
        <v>246</v>
      </c>
      <c r="L51" s="216" t="s">
        <v>583</v>
      </c>
      <c r="M51" s="329" t="s">
        <v>510</v>
      </c>
      <c r="N51" s="338">
        <f>VLOOKUP(M51,References!$B$7:$F$197,5,FALSE)</f>
        <v>23</v>
      </c>
      <c r="O51" s="563" t="s">
        <v>248</v>
      </c>
      <c r="P51" s="215" t="s">
        <v>583</v>
      </c>
      <c r="Q51" s="329" t="s">
        <v>510</v>
      </c>
      <c r="R51" s="148">
        <f>VLOOKUP(Q51,References!$B$7:$F$197,5,FALSE)</f>
        <v>23</v>
      </c>
      <c r="S51" s="16"/>
      <c r="T51" s="19"/>
      <c r="U51" s="19"/>
      <c r="V51" s="19"/>
      <c r="W51" s="19"/>
      <c r="X51" s="19"/>
      <c r="Y51" s="19"/>
      <c r="Z51" s="19"/>
    </row>
    <row r="52" spans="1:26" ht="16" thickBot="1" x14ac:dyDescent="0.25">
      <c r="A52" s="379" t="s">
        <v>144</v>
      </c>
      <c r="B52" s="287" t="s">
        <v>145</v>
      </c>
      <c r="C52" s="121"/>
      <c r="D52" s="118"/>
      <c r="E52" s="118"/>
      <c r="F52" s="118"/>
      <c r="G52" s="118"/>
      <c r="H52" s="118"/>
      <c r="I52" s="202"/>
      <c r="J52" s="346"/>
      <c r="K52" s="118"/>
      <c r="L52" s="118"/>
      <c r="M52" s="202"/>
      <c r="N52" s="346"/>
      <c r="O52" s="118"/>
      <c r="P52" s="118"/>
      <c r="Q52" s="202"/>
      <c r="R52" s="564"/>
      <c r="S52" s="16"/>
      <c r="T52" s="19"/>
      <c r="U52" s="19"/>
      <c r="V52" s="19"/>
      <c r="W52" s="19"/>
      <c r="X52" s="19"/>
      <c r="Y52" s="19"/>
      <c r="Z52" s="19"/>
    </row>
    <row r="53" spans="1:26" ht="18" customHeight="1" x14ac:dyDescent="0.2">
      <c r="A53" s="834" t="s">
        <v>133</v>
      </c>
      <c r="B53" s="836" t="s">
        <v>132</v>
      </c>
      <c r="C53" s="854">
        <v>342.1</v>
      </c>
      <c r="D53" s="831" t="s">
        <v>894</v>
      </c>
      <c r="E53" s="831" t="s">
        <v>31</v>
      </c>
      <c r="F53" s="546">
        <v>1.59</v>
      </c>
      <c r="G53" s="206" t="s">
        <v>583</v>
      </c>
      <c r="H53" s="206" t="s">
        <v>722</v>
      </c>
      <c r="I53" s="47" t="s">
        <v>510</v>
      </c>
      <c r="J53" s="83">
        <f>VLOOKUP(I53,References!$B$7:$F$197,5,FALSE)</f>
        <v>23</v>
      </c>
      <c r="K53" s="206" t="s">
        <v>251</v>
      </c>
      <c r="L53" s="206" t="s">
        <v>668</v>
      </c>
      <c r="M53" s="47" t="s">
        <v>537</v>
      </c>
      <c r="N53" s="86">
        <f>VLOOKUP(M53,References!$B$7:$F$197,5,FALSE)</f>
        <v>6</v>
      </c>
      <c r="O53" s="546">
        <v>181</v>
      </c>
      <c r="P53" s="206" t="s">
        <v>583</v>
      </c>
      <c r="Q53" s="47" t="s">
        <v>510</v>
      </c>
      <c r="R53" s="146">
        <f>VLOOKUP(Q53,References!$B$7:$F$197,5,FALSE)</f>
        <v>23</v>
      </c>
      <c r="S53" s="16"/>
    </row>
    <row r="54" spans="1:26" x14ac:dyDescent="0.2">
      <c r="A54" s="850"/>
      <c r="B54" s="843"/>
      <c r="C54" s="855"/>
      <c r="D54" s="832"/>
      <c r="E54" s="832"/>
      <c r="F54" s="425"/>
      <c r="G54" s="226"/>
      <c r="H54" s="226"/>
      <c r="I54" s="58"/>
      <c r="J54" s="84"/>
      <c r="K54" s="226">
        <v>42.4</v>
      </c>
      <c r="L54" s="226" t="s">
        <v>583</v>
      </c>
      <c r="M54" s="58" t="s">
        <v>510</v>
      </c>
      <c r="N54" s="87">
        <f>VLOOKUP(M54,References!$B$7:$F$197,5,FALSE)</f>
        <v>23</v>
      </c>
      <c r="O54" s="425"/>
      <c r="P54" s="226"/>
      <c r="Q54" s="62"/>
      <c r="R54" s="555"/>
      <c r="S54" s="16"/>
    </row>
    <row r="55" spans="1:26" x14ac:dyDescent="0.2">
      <c r="A55" s="834" t="s">
        <v>1</v>
      </c>
      <c r="B55" s="836" t="s">
        <v>131</v>
      </c>
      <c r="C55" s="854">
        <v>378.1</v>
      </c>
      <c r="D55" s="831" t="s">
        <v>895</v>
      </c>
      <c r="E55" s="831" t="s">
        <v>30</v>
      </c>
      <c r="F55" s="546" t="s">
        <v>252</v>
      </c>
      <c r="G55" s="206" t="s">
        <v>583</v>
      </c>
      <c r="H55" s="206" t="s">
        <v>722</v>
      </c>
      <c r="I55" s="47" t="s">
        <v>510</v>
      </c>
      <c r="J55" s="83">
        <f>VLOOKUP(I55,References!$B$7:$F$197,5,FALSE)</f>
        <v>23</v>
      </c>
      <c r="K55" s="206">
        <v>55</v>
      </c>
      <c r="L55" s="206" t="s">
        <v>668</v>
      </c>
      <c r="M55" s="47" t="s">
        <v>537</v>
      </c>
      <c r="N55" s="86">
        <f>VLOOKUP(M55,References!$B$7:$F$197,5,FALSE)</f>
        <v>6</v>
      </c>
      <c r="O55" s="546" t="s">
        <v>254</v>
      </c>
      <c r="P55" s="206" t="s">
        <v>583</v>
      </c>
      <c r="Q55" s="47" t="s">
        <v>510</v>
      </c>
      <c r="R55" s="146">
        <f>VLOOKUP(Q55,References!$B$7:$F$197,5,FALSE)</f>
        <v>23</v>
      </c>
      <c r="S55" s="16"/>
    </row>
    <row r="56" spans="1:26" ht="16" thickBot="1" x14ac:dyDescent="0.25">
      <c r="A56" s="847"/>
      <c r="B56" s="844"/>
      <c r="C56" s="856"/>
      <c r="D56" s="845"/>
      <c r="E56" s="845"/>
      <c r="F56" s="556"/>
      <c r="G56" s="216"/>
      <c r="H56" s="216"/>
      <c r="I56" s="329"/>
      <c r="J56" s="363"/>
      <c r="K56" s="216" t="s">
        <v>253</v>
      </c>
      <c r="L56" s="216" t="s">
        <v>583</v>
      </c>
      <c r="M56" s="329" t="s">
        <v>510</v>
      </c>
      <c r="N56" s="338">
        <f>VLOOKUP(M56,References!$B$7:$F$197,5,FALSE)</f>
        <v>23</v>
      </c>
      <c r="O56" s="556"/>
      <c r="P56" s="216"/>
      <c r="Q56" s="337"/>
      <c r="R56" s="566"/>
      <c r="S56" s="16"/>
    </row>
    <row r="57" spans="1:26" ht="16" thickBot="1" x14ac:dyDescent="0.25">
      <c r="A57" s="379" t="s">
        <v>146</v>
      </c>
      <c r="B57" s="287" t="s">
        <v>147</v>
      </c>
      <c r="C57" s="121"/>
      <c r="D57" s="118"/>
      <c r="E57" s="118"/>
      <c r="F57" s="118"/>
      <c r="G57" s="118"/>
      <c r="H57" s="118"/>
      <c r="I57" s="202"/>
      <c r="J57" s="346"/>
      <c r="K57" s="118"/>
      <c r="L57" s="118"/>
      <c r="M57" s="202"/>
      <c r="N57" s="346"/>
      <c r="O57" s="118"/>
      <c r="P57" s="118"/>
      <c r="Q57" s="202"/>
      <c r="R57" s="564"/>
      <c r="S57" s="16"/>
    </row>
    <row r="58" spans="1:26" ht="17" x14ac:dyDescent="0.25">
      <c r="A58" s="567" t="s">
        <v>73</v>
      </c>
      <c r="B58" s="460" t="s">
        <v>70</v>
      </c>
      <c r="C58" s="461">
        <v>328.2</v>
      </c>
      <c r="D58" s="210" t="s">
        <v>896</v>
      </c>
      <c r="E58" s="210" t="s">
        <v>21</v>
      </c>
      <c r="F58" s="544">
        <v>1.68</v>
      </c>
      <c r="G58" s="210" t="s">
        <v>583</v>
      </c>
      <c r="H58" s="210" t="s">
        <v>722</v>
      </c>
      <c r="I58" s="319" t="s">
        <v>510</v>
      </c>
      <c r="J58" s="186">
        <f>VLOOKUP(I58,References!$B$7:$F$197,5,FALSE)</f>
        <v>23</v>
      </c>
      <c r="K58" s="210">
        <v>107</v>
      </c>
      <c r="L58" s="210" t="s">
        <v>583</v>
      </c>
      <c r="M58" s="319" t="s">
        <v>510</v>
      </c>
      <c r="N58" s="336">
        <f>VLOOKUP(M58,References!$B$7:$F$197,5,FALSE)</f>
        <v>23</v>
      </c>
      <c r="O58" s="544">
        <v>216</v>
      </c>
      <c r="P58" s="210" t="s">
        <v>583</v>
      </c>
      <c r="Q58" s="319" t="s">
        <v>510</v>
      </c>
      <c r="R58" s="145">
        <f>VLOOKUP(Q58,References!$B$7:$F$197,5,FALSE)</f>
        <v>23</v>
      </c>
      <c r="S58" s="16"/>
      <c r="T58" s="19"/>
      <c r="U58" s="19"/>
      <c r="V58" s="19"/>
      <c r="W58" s="19"/>
      <c r="X58" s="19"/>
      <c r="Y58" s="19"/>
      <c r="Z58" s="19"/>
    </row>
    <row r="59" spans="1:26" ht="17" x14ac:dyDescent="0.25">
      <c r="A59" s="378" t="s">
        <v>74</v>
      </c>
      <c r="B59" s="561" t="s">
        <v>71</v>
      </c>
      <c r="C59" s="235">
        <v>428.2</v>
      </c>
      <c r="D59" s="205" t="s">
        <v>897</v>
      </c>
      <c r="E59" s="205" t="s">
        <v>14</v>
      </c>
      <c r="F59" s="562" t="s">
        <v>255</v>
      </c>
      <c r="G59" s="205" t="s">
        <v>583</v>
      </c>
      <c r="H59" s="205" t="s">
        <v>722</v>
      </c>
      <c r="I59" s="64" t="s">
        <v>510</v>
      </c>
      <c r="J59" s="186">
        <f>VLOOKUP(I59,References!$B$7:$F$197,5,FALSE)</f>
        <v>23</v>
      </c>
      <c r="K59" s="205" t="s">
        <v>257</v>
      </c>
      <c r="L59" s="205" t="s">
        <v>583</v>
      </c>
      <c r="M59" s="64" t="s">
        <v>510</v>
      </c>
      <c r="N59" s="339">
        <f>VLOOKUP(M59,References!$B$7:$F$197,5,FALSE)</f>
        <v>23</v>
      </c>
      <c r="O59" s="562" t="s">
        <v>258</v>
      </c>
      <c r="P59" s="205" t="s">
        <v>583</v>
      </c>
      <c r="Q59" s="64" t="s">
        <v>510</v>
      </c>
      <c r="R59" s="191">
        <f>VLOOKUP(Q59,References!$B$7:$F$197,5,FALSE)</f>
        <v>23</v>
      </c>
      <c r="S59" s="16"/>
      <c r="T59" s="19"/>
      <c r="U59" s="19"/>
      <c r="V59" s="19"/>
      <c r="W59" s="19"/>
      <c r="X59" s="19"/>
      <c r="Y59" s="19"/>
      <c r="Z59" s="19"/>
    </row>
    <row r="60" spans="1:26" ht="17" x14ac:dyDescent="0.25">
      <c r="A60" s="252" t="s">
        <v>75</v>
      </c>
      <c r="B60" s="456" t="s">
        <v>72</v>
      </c>
      <c r="C60" s="458">
        <v>528.20000000000005</v>
      </c>
      <c r="D60" s="206" t="s">
        <v>898</v>
      </c>
      <c r="E60" s="206" t="s">
        <v>22</v>
      </c>
      <c r="F60" s="546">
        <v>1.69</v>
      </c>
      <c r="G60" s="206" t="s">
        <v>583</v>
      </c>
      <c r="H60" s="206" t="s">
        <v>722</v>
      </c>
      <c r="I60" s="47" t="s">
        <v>510</v>
      </c>
      <c r="J60" s="83">
        <f>VLOOKUP(I60,References!$B$7:$F$197,5,FALSE)</f>
        <v>23</v>
      </c>
      <c r="K60" s="206" t="s">
        <v>256</v>
      </c>
      <c r="L60" s="206" t="s">
        <v>583</v>
      </c>
      <c r="M60" s="47" t="s">
        <v>510</v>
      </c>
      <c r="N60" s="86">
        <f>VLOOKUP(M60,References!$B$7:$F$197,5,FALSE)</f>
        <v>23</v>
      </c>
      <c r="O60" s="546" t="s">
        <v>259</v>
      </c>
      <c r="P60" s="206" t="s">
        <v>583</v>
      </c>
      <c r="Q60" s="47" t="s">
        <v>510</v>
      </c>
      <c r="R60" s="146">
        <f>VLOOKUP(Q60,References!$B$7:$F$197,5,FALSE)</f>
        <v>23</v>
      </c>
      <c r="S60" s="16"/>
      <c r="T60" s="19"/>
      <c r="U60" s="19"/>
      <c r="V60" s="19"/>
      <c r="W60" s="19"/>
      <c r="X60" s="19"/>
      <c r="Y60" s="19"/>
      <c r="Z60" s="19"/>
    </row>
    <row r="61" spans="1:26" ht="18" thickBot="1" x14ac:dyDescent="0.3">
      <c r="A61" s="254" t="s">
        <v>191</v>
      </c>
      <c r="B61" s="568" t="s">
        <v>192</v>
      </c>
      <c r="C61" s="569">
        <v>628.20000000000005</v>
      </c>
      <c r="D61" s="256" t="s">
        <v>807</v>
      </c>
      <c r="E61" s="256" t="s">
        <v>193</v>
      </c>
      <c r="F61" s="570">
        <v>1.75</v>
      </c>
      <c r="G61" s="256" t="s">
        <v>583</v>
      </c>
      <c r="H61" s="256" t="s">
        <v>722</v>
      </c>
      <c r="I61" s="321" t="s">
        <v>510</v>
      </c>
      <c r="J61" s="364">
        <f>VLOOKUP(I61,References!$B$7:$F$197,5,FALSE)</f>
        <v>23</v>
      </c>
      <c r="K61" s="256">
        <v>173</v>
      </c>
      <c r="L61" s="256" t="s">
        <v>583</v>
      </c>
      <c r="M61" s="321" t="s">
        <v>510</v>
      </c>
      <c r="N61" s="359">
        <f>VLOOKUP(M61,References!$B$7:$F$197,5,FALSE)</f>
        <v>23</v>
      </c>
      <c r="O61" s="570">
        <v>220</v>
      </c>
      <c r="P61" s="256" t="s">
        <v>583</v>
      </c>
      <c r="Q61" s="321" t="s">
        <v>510</v>
      </c>
      <c r="R61" s="335">
        <f>VLOOKUP(Q61,References!$B$7:$F$197,5,FALSE)</f>
        <v>23</v>
      </c>
      <c r="S61" s="16"/>
      <c r="T61" s="19"/>
      <c r="U61" s="19"/>
      <c r="V61" s="19"/>
      <c r="W61" s="19"/>
      <c r="X61" s="19"/>
      <c r="Y61" s="19"/>
      <c r="Z61" s="19"/>
    </row>
    <row r="62" spans="1:26" ht="16" thickBot="1" x14ac:dyDescent="0.25">
      <c r="A62" s="379" t="s">
        <v>0</v>
      </c>
      <c r="B62" s="287" t="s">
        <v>158</v>
      </c>
      <c r="C62" s="121"/>
      <c r="D62" s="118"/>
      <c r="E62" s="118"/>
      <c r="F62" s="118"/>
      <c r="G62" s="118"/>
      <c r="H62" s="118"/>
      <c r="I62" s="202"/>
      <c r="J62" s="346"/>
      <c r="K62" s="118"/>
      <c r="L62" s="118"/>
      <c r="M62" s="202"/>
      <c r="N62" s="346"/>
      <c r="O62" s="118"/>
      <c r="P62" s="118"/>
      <c r="Q62" s="202"/>
      <c r="R62" s="564"/>
      <c r="S62" s="16"/>
      <c r="T62" s="19"/>
      <c r="U62" s="19"/>
      <c r="V62" s="19"/>
      <c r="W62" s="19"/>
      <c r="X62" s="19"/>
      <c r="Y62" s="19"/>
      <c r="Z62" s="19"/>
    </row>
    <row r="63" spans="1:26" x14ac:dyDescent="0.2">
      <c r="A63" s="846" t="s">
        <v>76</v>
      </c>
      <c r="B63" s="839" t="s">
        <v>108</v>
      </c>
      <c r="C63" s="840">
        <v>499.1</v>
      </c>
      <c r="D63" s="840" t="s">
        <v>763</v>
      </c>
      <c r="E63" s="840" t="s">
        <v>23</v>
      </c>
      <c r="F63" s="544" t="s">
        <v>260</v>
      </c>
      <c r="G63" s="210" t="s">
        <v>583</v>
      </c>
      <c r="H63" s="210" t="s">
        <v>722</v>
      </c>
      <c r="I63" s="319" t="s">
        <v>510</v>
      </c>
      <c r="J63" s="362">
        <f>VLOOKUP(I63,References!$B$7:$F$197,5,FALSE)</f>
        <v>23</v>
      </c>
      <c r="K63" s="210">
        <v>155</v>
      </c>
      <c r="L63" s="210" t="s">
        <v>668</v>
      </c>
      <c r="M63" s="319" t="s">
        <v>510</v>
      </c>
      <c r="N63" s="336">
        <f>VLOOKUP(M63,References!$B$7:$F$197,5,FALSE)</f>
        <v>23</v>
      </c>
      <c r="O63" s="544" t="s">
        <v>261</v>
      </c>
      <c r="P63" s="210" t="s">
        <v>583</v>
      </c>
      <c r="Q63" s="319" t="s">
        <v>510</v>
      </c>
      <c r="R63" s="145">
        <f>VLOOKUP(Q63,References!$B$7:$F$197,5,FALSE)</f>
        <v>23</v>
      </c>
      <c r="S63" s="16"/>
      <c r="T63" s="19"/>
      <c r="U63" s="19"/>
      <c r="V63" s="19"/>
      <c r="W63" s="19"/>
      <c r="X63" s="19"/>
      <c r="Y63" s="19"/>
      <c r="Z63" s="19"/>
    </row>
    <row r="64" spans="1:26" x14ac:dyDescent="0.2">
      <c r="A64" s="834"/>
      <c r="B64" s="836"/>
      <c r="C64" s="831"/>
      <c r="D64" s="831"/>
      <c r="E64" s="831"/>
      <c r="F64" s="546"/>
      <c r="G64" s="206"/>
      <c r="H64" s="206"/>
      <c r="I64" s="61"/>
      <c r="J64" s="83"/>
      <c r="K64" s="206" t="s">
        <v>262</v>
      </c>
      <c r="L64" s="206" t="s">
        <v>583</v>
      </c>
      <c r="M64" s="47" t="s">
        <v>510</v>
      </c>
      <c r="N64" s="86">
        <f>VLOOKUP(M64,References!$B$7:$F$197,5,FALSE)</f>
        <v>23</v>
      </c>
      <c r="O64" s="546"/>
      <c r="P64" s="206"/>
      <c r="Q64" s="61"/>
      <c r="R64" s="571"/>
      <c r="S64" s="16"/>
      <c r="T64" s="19"/>
      <c r="U64" s="19"/>
      <c r="V64" s="19"/>
      <c r="W64" s="19"/>
      <c r="X64" s="19"/>
      <c r="Y64" s="19"/>
      <c r="Z64" s="19"/>
    </row>
    <row r="65" spans="1:26" ht="17" x14ac:dyDescent="0.25">
      <c r="A65" s="378" t="s">
        <v>134</v>
      </c>
      <c r="B65" s="220" t="s">
        <v>116</v>
      </c>
      <c r="C65" s="235">
        <v>513.20000000000005</v>
      </c>
      <c r="D65" s="220" t="s">
        <v>764</v>
      </c>
      <c r="E65" s="205" t="s">
        <v>118</v>
      </c>
      <c r="F65" s="562" t="s">
        <v>263</v>
      </c>
      <c r="G65" s="205" t="s">
        <v>583</v>
      </c>
      <c r="H65" s="205" t="s">
        <v>722</v>
      </c>
      <c r="I65" s="64" t="s">
        <v>510</v>
      </c>
      <c r="J65" s="186">
        <f>VLOOKUP(I65,References!$B$7:$F$197,5,FALSE)</f>
        <v>23</v>
      </c>
      <c r="K65" s="205" t="s">
        <v>264</v>
      </c>
      <c r="L65" s="205" t="s">
        <v>583</v>
      </c>
      <c r="M65" s="64" t="s">
        <v>510</v>
      </c>
      <c r="N65" s="339">
        <f>VLOOKUP(M65,References!$B$7:$F$197,5,FALSE)</f>
        <v>23</v>
      </c>
      <c r="O65" s="562" t="s">
        <v>265</v>
      </c>
      <c r="P65" s="205" t="s">
        <v>583</v>
      </c>
      <c r="Q65" s="64" t="s">
        <v>510</v>
      </c>
      <c r="R65" s="191">
        <f>VLOOKUP(Q65,References!$B$7:$F$197,5,FALSE)</f>
        <v>23</v>
      </c>
      <c r="S65" s="16"/>
      <c r="T65" s="19"/>
      <c r="U65" s="19"/>
      <c r="V65" s="19"/>
      <c r="W65" s="19"/>
      <c r="X65" s="19"/>
      <c r="Y65" s="19"/>
      <c r="Z65" s="19"/>
    </row>
    <row r="66" spans="1:26" x14ac:dyDescent="0.2">
      <c r="A66" s="834" t="s">
        <v>135</v>
      </c>
      <c r="B66" s="836" t="s">
        <v>115</v>
      </c>
      <c r="C66" s="831">
        <v>527.20000000000005</v>
      </c>
      <c r="D66" s="836" t="s">
        <v>765</v>
      </c>
      <c r="E66" s="831" t="s">
        <v>117</v>
      </c>
      <c r="F66" s="546" t="s">
        <v>266</v>
      </c>
      <c r="G66" s="206" t="s">
        <v>583</v>
      </c>
      <c r="H66" s="206" t="s">
        <v>722</v>
      </c>
      <c r="I66" s="47" t="s">
        <v>510</v>
      </c>
      <c r="J66" s="83">
        <f>VLOOKUP(I66,References!$B$7:$F$197,5,FALSE)</f>
        <v>23</v>
      </c>
      <c r="K66" s="206">
        <v>90</v>
      </c>
      <c r="L66" s="206" t="s">
        <v>668</v>
      </c>
      <c r="M66" s="47" t="s">
        <v>533</v>
      </c>
      <c r="N66" s="86">
        <f>VLOOKUP(M66,References!$B$7:$F$197,5,FALSE)</f>
        <v>1</v>
      </c>
      <c r="O66" s="546">
        <v>110</v>
      </c>
      <c r="P66" s="206" t="s">
        <v>668</v>
      </c>
      <c r="Q66" s="47" t="s">
        <v>533</v>
      </c>
      <c r="R66" s="146">
        <f>VLOOKUP(Q66,References!$B$7:$F$197,5,FALSE)</f>
        <v>1</v>
      </c>
      <c r="S66" s="16"/>
      <c r="T66" s="19"/>
      <c r="U66" s="19"/>
      <c r="V66" s="19"/>
      <c r="W66" s="19"/>
      <c r="X66" s="19"/>
      <c r="Y66" s="19"/>
      <c r="Z66" s="19"/>
    </row>
    <row r="67" spans="1:26" ht="16" thickBot="1" x14ac:dyDescent="0.25">
      <c r="A67" s="847"/>
      <c r="B67" s="844"/>
      <c r="C67" s="845"/>
      <c r="D67" s="844"/>
      <c r="E67" s="845"/>
      <c r="F67" s="556"/>
      <c r="G67" s="216"/>
      <c r="H67" s="216"/>
      <c r="I67" s="337"/>
      <c r="J67" s="363"/>
      <c r="K67" s="216" t="s">
        <v>267</v>
      </c>
      <c r="L67" s="216" t="s">
        <v>583</v>
      </c>
      <c r="M67" s="329" t="s">
        <v>510</v>
      </c>
      <c r="N67" s="338">
        <f>VLOOKUP(M67,References!$B$7:$F$197,5,FALSE)</f>
        <v>23</v>
      </c>
      <c r="O67" s="556" t="s">
        <v>268</v>
      </c>
      <c r="P67" s="216" t="s">
        <v>583</v>
      </c>
      <c r="Q67" s="329" t="s">
        <v>510</v>
      </c>
      <c r="R67" s="148">
        <f>VLOOKUP(Q67,References!$B$7:$F$197,5,FALSE)</f>
        <v>23</v>
      </c>
      <c r="S67" s="16"/>
      <c r="T67" s="19"/>
      <c r="U67" s="19"/>
      <c r="V67" s="19"/>
      <c r="W67" s="19"/>
      <c r="X67" s="19"/>
      <c r="Y67" s="19"/>
      <c r="Z67" s="19"/>
    </row>
    <row r="68" spans="1:26" ht="16" thickBot="1" x14ac:dyDescent="0.25">
      <c r="A68" s="379" t="s">
        <v>149</v>
      </c>
      <c r="B68" s="287" t="s">
        <v>148</v>
      </c>
      <c r="C68" s="121"/>
      <c r="D68" s="118"/>
      <c r="E68" s="118"/>
      <c r="F68" s="118"/>
      <c r="G68" s="118"/>
      <c r="H68" s="118"/>
      <c r="I68" s="202"/>
      <c r="J68" s="346"/>
      <c r="K68" s="118"/>
      <c r="L68" s="118"/>
      <c r="M68" s="202"/>
      <c r="N68" s="346"/>
      <c r="O68" s="118"/>
      <c r="P68" s="118"/>
      <c r="Q68" s="202"/>
      <c r="R68" s="564"/>
      <c r="S68" s="16"/>
      <c r="T68" s="19"/>
      <c r="U68" s="19"/>
      <c r="V68" s="19"/>
      <c r="W68" s="19"/>
      <c r="X68" s="19"/>
      <c r="Y68" s="19"/>
      <c r="Z68" s="19"/>
    </row>
    <row r="69" spans="1:26" ht="17" x14ac:dyDescent="0.25">
      <c r="A69" s="380" t="s">
        <v>119</v>
      </c>
      <c r="B69" s="381" t="s">
        <v>120</v>
      </c>
      <c r="C69" s="461">
        <v>543.20000000000005</v>
      </c>
      <c r="D69" s="210" t="s">
        <v>766</v>
      </c>
      <c r="E69" s="210" t="s">
        <v>121</v>
      </c>
      <c r="F69" s="544">
        <v>1.73</v>
      </c>
      <c r="G69" s="210" t="s">
        <v>583</v>
      </c>
      <c r="H69" s="210" t="s">
        <v>722</v>
      </c>
      <c r="I69" s="319" t="s">
        <v>510</v>
      </c>
      <c r="J69" s="82">
        <f>VLOOKUP(I69,References!$B$7:$F$197,5,FALSE)</f>
        <v>23</v>
      </c>
      <c r="K69" s="210">
        <v>90.9</v>
      </c>
      <c r="L69" s="210" t="s">
        <v>583</v>
      </c>
      <c r="M69" s="319" t="s">
        <v>510</v>
      </c>
      <c r="N69" s="336">
        <f>VLOOKUP(M69,References!$B$7:$F$197,5,FALSE)</f>
        <v>23</v>
      </c>
      <c r="O69" s="544">
        <v>221</v>
      </c>
      <c r="P69" s="210" t="s">
        <v>583</v>
      </c>
      <c r="Q69" s="319" t="s">
        <v>510</v>
      </c>
      <c r="R69" s="145">
        <f>VLOOKUP(Q69,References!$B$7:$F$197,5,FALSE)</f>
        <v>23</v>
      </c>
      <c r="S69" s="16"/>
      <c r="T69" s="19"/>
      <c r="U69" s="19"/>
      <c r="V69" s="19"/>
      <c r="W69" s="19"/>
      <c r="X69" s="19"/>
      <c r="Y69" s="19"/>
      <c r="Z69" s="19"/>
    </row>
    <row r="70" spans="1:26" ht="18" customHeight="1" x14ac:dyDescent="0.2">
      <c r="A70" s="841" t="s">
        <v>111</v>
      </c>
      <c r="B70" s="835" t="s">
        <v>106</v>
      </c>
      <c r="C70" s="835">
        <v>557.20000000000005</v>
      </c>
      <c r="D70" s="830" t="s">
        <v>767</v>
      </c>
      <c r="E70" s="830" t="s">
        <v>109</v>
      </c>
      <c r="F70" s="548" t="s">
        <v>269</v>
      </c>
      <c r="G70" s="224" t="s">
        <v>583</v>
      </c>
      <c r="H70" s="224" t="s">
        <v>722</v>
      </c>
      <c r="I70" s="63" t="s">
        <v>510</v>
      </c>
      <c r="J70" s="82">
        <f>VLOOKUP(I70,References!$B$7:$F$197,5,FALSE)</f>
        <v>23</v>
      </c>
      <c r="K70" s="224" t="s">
        <v>271</v>
      </c>
      <c r="L70" s="224" t="s">
        <v>668</v>
      </c>
      <c r="M70" s="63" t="s">
        <v>533</v>
      </c>
      <c r="N70" s="85">
        <f>VLOOKUP(M70,References!$B$7:$F$197,5,FALSE)</f>
        <v>1</v>
      </c>
      <c r="O70" s="548" t="s">
        <v>272</v>
      </c>
      <c r="P70" s="224" t="s">
        <v>583</v>
      </c>
      <c r="Q70" s="63" t="s">
        <v>510</v>
      </c>
      <c r="R70" s="188">
        <f>VLOOKUP(Q70,References!$B$7:$F$197,5,FALSE)</f>
        <v>23</v>
      </c>
      <c r="S70" s="16"/>
      <c r="T70" s="19"/>
      <c r="U70" s="19"/>
      <c r="V70" s="19"/>
      <c r="W70" s="19"/>
      <c r="X70" s="19"/>
      <c r="Y70" s="19"/>
      <c r="Z70" s="19"/>
    </row>
    <row r="71" spans="1:26" x14ac:dyDescent="0.2">
      <c r="A71" s="842"/>
      <c r="B71" s="843"/>
      <c r="C71" s="843"/>
      <c r="D71" s="832"/>
      <c r="E71" s="832"/>
      <c r="F71" s="425"/>
      <c r="G71" s="226"/>
      <c r="H71" s="226"/>
      <c r="I71" s="62"/>
      <c r="J71" s="84"/>
      <c r="K71" s="226" t="s">
        <v>270</v>
      </c>
      <c r="L71" s="226" t="s">
        <v>583</v>
      </c>
      <c r="M71" s="58" t="s">
        <v>510</v>
      </c>
      <c r="N71" s="87">
        <f>VLOOKUP(M71,References!$B$7:$F$197,5,FALSE)</f>
        <v>23</v>
      </c>
      <c r="O71" s="425"/>
      <c r="P71" s="226"/>
      <c r="Q71" s="62"/>
      <c r="R71" s="555"/>
      <c r="S71" s="16"/>
      <c r="T71" s="19"/>
      <c r="U71" s="19"/>
      <c r="V71" s="19"/>
      <c r="W71" s="19"/>
      <c r="X71" s="19"/>
      <c r="Y71" s="19"/>
      <c r="Z71" s="19"/>
    </row>
    <row r="72" spans="1:26" x14ac:dyDescent="0.2">
      <c r="A72" s="838" t="s">
        <v>112</v>
      </c>
      <c r="B72" s="836" t="s">
        <v>105</v>
      </c>
      <c r="C72" s="836">
        <v>571.29999999999995</v>
      </c>
      <c r="D72" s="831" t="s">
        <v>768</v>
      </c>
      <c r="E72" s="831" t="s">
        <v>110</v>
      </c>
      <c r="F72" s="546" t="s">
        <v>795</v>
      </c>
      <c r="G72" s="206" t="s">
        <v>583</v>
      </c>
      <c r="H72" s="206" t="s">
        <v>722</v>
      </c>
      <c r="I72" s="47" t="s">
        <v>510</v>
      </c>
      <c r="J72" s="83">
        <f>VLOOKUP(I72,References!$B$7:$F$197,5,FALSE)</f>
        <v>23</v>
      </c>
      <c r="K72" s="206">
        <v>60</v>
      </c>
      <c r="L72" s="206" t="s">
        <v>668</v>
      </c>
      <c r="M72" s="47" t="s">
        <v>510</v>
      </c>
      <c r="N72" s="86">
        <f>VLOOKUP(M72,References!$B$7:$F$197,5,FALSE)</f>
        <v>23</v>
      </c>
      <c r="O72" s="546">
        <v>118</v>
      </c>
      <c r="P72" s="206" t="s">
        <v>668</v>
      </c>
      <c r="Q72" s="47" t="s">
        <v>533</v>
      </c>
      <c r="R72" s="146">
        <f>VLOOKUP(Q72,References!$B$7:$F$197,5,FALSE)</f>
        <v>1</v>
      </c>
      <c r="S72" s="16"/>
      <c r="T72" s="19"/>
      <c r="U72" s="19"/>
      <c r="V72" s="19"/>
      <c r="W72" s="19"/>
      <c r="X72" s="19"/>
      <c r="Y72" s="19"/>
      <c r="Z72" s="19"/>
    </row>
    <row r="73" spans="1:26" ht="16" thickBot="1" x14ac:dyDescent="0.25">
      <c r="A73" s="853"/>
      <c r="B73" s="844"/>
      <c r="C73" s="844"/>
      <c r="D73" s="845"/>
      <c r="E73" s="845"/>
      <c r="F73" s="556"/>
      <c r="G73" s="216"/>
      <c r="H73" s="216"/>
      <c r="I73" s="329"/>
      <c r="J73" s="363"/>
      <c r="K73" s="216" t="s">
        <v>273</v>
      </c>
      <c r="L73" s="216" t="s">
        <v>583</v>
      </c>
      <c r="M73" s="329" t="s">
        <v>510</v>
      </c>
      <c r="N73" s="338">
        <f>VLOOKUP(M73,References!$B$7:$F$197,5,FALSE)</f>
        <v>23</v>
      </c>
      <c r="O73" s="556" t="s">
        <v>274</v>
      </c>
      <c r="P73" s="216" t="s">
        <v>583</v>
      </c>
      <c r="Q73" s="329" t="s">
        <v>510</v>
      </c>
      <c r="R73" s="148">
        <f>VLOOKUP(Q73,References!$B$7:$F$197,5,FALSE)</f>
        <v>23</v>
      </c>
      <c r="S73" s="16"/>
      <c r="T73" s="19"/>
      <c r="U73" s="19"/>
      <c r="V73" s="19"/>
      <c r="W73" s="19"/>
      <c r="X73" s="19"/>
      <c r="Y73" s="19"/>
      <c r="Z73" s="19"/>
    </row>
    <row r="74" spans="1:26" ht="16" thickBot="1" x14ac:dyDescent="0.25">
      <c r="A74" s="379" t="s">
        <v>138</v>
      </c>
      <c r="B74" s="287" t="s">
        <v>155</v>
      </c>
      <c r="C74" s="121"/>
      <c r="D74" s="118"/>
      <c r="E74" s="118"/>
      <c r="F74" s="118"/>
      <c r="G74" s="118"/>
      <c r="H74" s="118"/>
      <c r="I74" s="202"/>
      <c r="J74" s="346"/>
      <c r="K74" s="118"/>
      <c r="L74" s="118"/>
      <c r="M74" s="202"/>
      <c r="N74" s="346"/>
      <c r="O74" s="118"/>
      <c r="P74" s="118"/>
      <c r="Q74" s="202"/>
      <c r="R74" s="564"/>
      <c r="S74" s="16"/>
      <c r="T74" s="19"/>
      <c r="U74" s="19"/>
      <c r="V74" s="19"/>
      <c r="W74" s="19"/>
      <c r="X74" s="19"/>
      <c r="Y74" s="19"/>
      <c r="Z74" s="19"/>
    </row>
    <row r="75" spans="1:26" ht="17" x14ac:dyDescent="0.25">
      <c r="A75" s="572" t="s">
        <v>136</v>
      </c>
      <c r="B75" s="381" t="s">
        <v>137</v>
      </c>
      <c r="C75" s="460">
        <v>557.20000000000005</v>
      </c>
      <c r="D75" s="381" t="s">
        <v>769</v>
      </c>
      <c r="E75" s="381" t="s">
        <v>151</v>
      </c>
      <c r="F75" s="573" t="s">
        <v>275</v>
      </c>
      <c r="G75" s="381" t="s">
        <v>583</v>
      </c>
      <c r="H75" s="381" t="s">
        <v>722</v>
      </c>
      <c r="I75" s="319" t="s">
        <v>510</v>
      </c>
      <c r="J75" s="362">
        <f>VLOOKUP(I75,References!$B$7:$F$197,5,FALSE)</f>
        <v>23</v>
      </c>
      <c r="K75" s="381" t="s">
        <v>278</v>
      </c>
      <c r="L75" s="381" t="s">
        <v>583</v>
      </c>
      <c r="M75" s="319" t="s">
        <v>510</v>
      </c>
      <c r="N75" s="336">
        <f>VLOOKUP(M75,References!$B$7:$F$197,5,FALSE)</f>
        <v>23</v>
      </c>
      <c r="O75" s="573" t="s">
        <v>279</v>
      </c>
      <c r="P75" s="381" t="s">
        <v>583</v>
      </c>
      <c r="Q75" s="319" t="s">
        <v>510</v>
      </c>
      <c r="R75" s="145">
        <f>VLOOKUP(Q75,References!$B$7:$F$197,5,FALSE)</f>
        <v>23</v>
      </c>
      <c r="S75" s="16"/>
      <c r="T75" s="19"/>
      <c r="U75" s="19"/>
      <c r="V75" s="19"/>
      <c r="W75" s="19"/>
      <c r="X75" s="19"/>
      <c r="Y75" s="19"/>
      <c r="Z75" s="19"/>
    </row>
    <row r="76" spans="1:26" ht="17" x14ac:dyDescent="0.25">
      <c r="A76" s="223" t="s">
        <v>78</v>
      </c>
      <c r="B76" s="220" t="s">
        <v>77</v>
      </c>
      <c r="C76" s="235">
        <v>571.20000000000005</v>
      </c>
      <c r="D76" s="220" t="s">
        <v>770</v>
      </c>
      <c r="E76" s="205" t="s">
        <v>24</v>
      </c>
      <c r="F76" s="574" t="s">
        <v>276</v>
      </c>
      <c r="G76" s="220" t="s">
        <v>583</v>
      </c>
      <c r="H76" s="220" t="s">
        <v>722</v>
      </c>
      <c r="I76" s="64" t="s">
        <v>510</v>
      </c>
      <c r="J76" s="186">
        <f>VLOOKUP(I76,References!$B$7:$F$197,5,FALSE)</f>
        <v>23</v>
      </c>
      <c r="K76" s="205" t="s">
        <v>280</v>
      </c>
      <c r="L76" s="205" t="s">
        <v>583</v>
      </c>
      <c r="M76" s="64" t="s">
        <v>510</v>
      </c>
      <c r="N76" s="339">
        <f>VLOOKUP(M76,References!$B$7:$F$197,5,FALSE)</f>
        <v>23</v>
      </c>
      <c r="O76" s="562" t="s">
        <v>282</v>
      </c>
      <c r="P76" s="205" t="s">
        <v>583</v>
      </c>
      <c r="Q76" s="64" t="s">
        <v>510</v>
      </c>
      <c r="R76" s="191">
        <f>VLOOKUP(Q76,References!$B$7:$F$197,5,FALSE)</f>
        <v>23</v>
      </c>
      <c r="S76" s="30"/>
      <c r="T76" s="19"/>
      <c r="U76" s="19"/>
      <c r="V76" s="19"/>
      <c r="W76" s="19"/>
      <c r="X76" s="19"/>
      <c r="Y76" s="19"/>
      <c r="Z76" s="19"/>
    </row>
    <row r="77" spans="1:26" ht="18" thickBot="1" x14ac:dyDescent="0.3">
      <c r="A77" s="575" t="s">
        <v>80</v>
      </c>
      <c r="B77" s="215" t="s">
        <v>79</v>
      </c>
      <c r="C77" s="459">
        <v>585.20000000000005</v>
      </c>
      <c r="D77" s="215" t="s">
        <v>771</v>
      </c>
      <c r="E77" s="216" t="s">
        <v>25</v>
      </c>
      <c r="F77" s="563" t="s">
        <v>277</v>
      </c>
      <c r="G77" s="215" t="s">
        <v>583</v>
      </c>
      <c r="H77" s="215" t="s">
        <v>722</v>
      </c>
      <c r="I77" s="329" t="s">
        <v>510</v>
      </c>
      <c r="J77" s="363">
        <f>VLOOKUP(I77,References!$B$7:$F$197,5,FALSE)</f>
        <v>23</v>
      </c>
      <c r="K77" s="216" t="s">
        <v>281</v>
      </c>
      <c r="L77" s="216" t="s">
        <v>583</v>
      </c>
      <c r="M77" s="329" t="s">
        <v>510</v>
      </c>
      <c r="N77" s="338">
        <f>VLOOKUP(M77,References!$B$7:$F$197,5,FALSE)</f>
        <v>23</v>
      </c>
      <c r="O77" s="556" t="s">
        <v>283</v>
      </c>
      <c r="P77" s="216" t="s">
        <v>583</v>
      </c>
      <c r="Q77" s="329" t="s">
        <v>510</v>
      </c>
      <c r="R77" s="148">
        <f>VLOOKUP(Q77,References!$B$7:$F$197,5,FALSE)</f>
        <v>23</v>
      </c>
      <c r="S77" s="16"/>
      <c r="T77" s="19"/>
      <c r="U77" s="19"/>
      <c r="V77" s="19"/>
      <c r="W77" s="19"/>
      <c r="X77" s="19"/>
      <c r="Y77" s="19"/>
      <c r="Z77" s="19"/>
    </row>
    <row r="78" spans="1:26" ht="16" thickBot="1" x14ac:dyDescent="0.25">
      <c r="A78" s="379" t="s">
        <v>139</v>
      </c>
      <c r="B78" s="287" t="s">
        <v>150</v>
      </c>
      <c r="C78" s="121"/>
      <c r="D78" s="118"/>
      <c r="E78" s="118"/>
      <c r="F78" s="118"/>
      <c r="G78" s="118"/>
      <c r="H78" s="118"/>
      <c r="I78" s="202"/>
      <c r="J78" s="346"/>
      <c r="K78" s="118"/>
      <c r="L78" s="118"/>
      <c r="M78" s="202"/>
      <c r="N78" s="346"/>
      <c r="O78" s="118"/>
      <c r="P78" s="118"/>
      <c r="Q78" s="202"/>
      <c r="R78" s="564"/>
      <c r="S78" s="16"/>
      <c r="T78" s="19"/>
      <c r="U78" s="19"/>
      <c r="V78" s="19"/>
      <c r="W78" s="19"/>
      <c r="X78" s="19"/>
      <c r="Y78" s="19"/>
      <c r="Z78" s="19"/>
    </row>
    <row r="79" spans="1:26" x14ac:dyDescent="0.2">
      <c r="A79" s="837" t="s">
        <v>82</v>
      </c>
      <c r="B79" s="839" t="s">
        <v>81</v>
      </c>
      <c r="C79" s="840">
        <v>264.10000000000002</v>
      </c>
      <c r="D79" s="840" t="s">
        <v>899</v>
      </c>
      <c r="E79" s="840" t="s">
        <v>26</v>
      </c>
      <c r="F79" s="544">
        <v>1.51</v>
      </c>
      <c r="G79" s="210" t="s">
        <v>583</v>
      </c>
      <c r="H79" s="210" t="s">
        <v>722</v>
      </c>
      <c r="I79" s="319" t="s">
        <v>510</v>
      </c>
      <c r="J79" s="362">
        <f>VLOOKUP(I79,References!$B$7:$F$197,5,FALSE)</f>
        <v>23</v>
      </c>
      <c r="K79" s="545" t="s">
        <v>900</v>
      </c>
      <c r="L79" s="545" t="s">
        <v>668</v>
      </c>
      <c r="M79" s="319" t="s">
        <v>510</v>
      </c>
      <c r="N79" s="336">
        <f>VLOOKUP(M79,References!$B$7:$F$197,5,FALSE)</f>
        <v>23</v>
      </c>
      <c r="O79" s="544">
        <v>137.5</v>
      </c>
      <c r="P79" s="210" t="s">
        <v>668</v>
      </c>
      <c r="Q79" s="319" t="s">
        <v>575</v>
      </c>
      <c r="R79" s="145">
        <f>VLOOKUP(Q79,References!$B$7:$F$197,5,FALSE)</f>
        <v>41</v>
      </c>
      <c r="S79" s="16"/>
      <c r="T79" s="19"/>
      <c r="U79" s="19"/>
      <c r="V79" s="19"/>
      <c r="W79" s="19"/>
      <c r="X79" s="19"/>
      <c r="Y79" s="19"/>
      <c r="Z79" s="19"/>
    </row>
    <row r="80" spans="1:26" x14ac:dyDescent="0.2">
      <c r="A80" s="838"/>
      <c r="B80" s="836"/>
      <c r="C80" s="831"/>
      <c r="D80" s="831"/>
      <c r="E80" s="831"/>
      <c r="F80" s="546"/>
      <c r="G80" s="206"/>
      <c r="H80" s="206"/>
      <c r="I80" s="47"/>
      <c r="J80" s="83"/>
      <c r="K80" s="547" t="s">
        <v>284</v>
      </c>
      <c r="L80" s="547" t="s">
        <v>583</v>
      </c>
      <c r="M80" s="47" t="s">
        <v>543</v>
      </c>
      <c r="N80" s="86">
        <f>VLOOKUP(M80,References!$B$7:$F$197,5,FALSE)</f>
        <v>75</v>
      </c>
      <c r="O80" s="546">
        <v>113.9</v>
      </c>
      <c r="P80" s="206" t="s">
        <v>583</v>
      </c>
      <c r="Q80" s="47" t="s">
        <v>543</v>
      </c>
      <c r="R80" s="146">
        <f>VLOOKUP(Q80,References!$B$7:$F$197,5,FALSE)</f>
        <v>75</v>
      </c>
      <c r="S80" s="16"/>
      <c r="T80" s="19"/>
      <c r="U80" s="19"/>
      <c r="V80" s="19"/>
      <c r="W80" s="19"/>
      <c r="X80" s="19"/>
      <c r="Y80" s="19"/>
      <c r="Z80" s="19"/>
    </row>
    <row r="81" spans="1:26" x14ac:dyDescent="0.2">
      <c r="A81" s="841" t="s">
        <v>84</v>
      </c>
      <c r="B81" s="835" t="s">
        <v>83</v>
      </c>
      <c r="C81" s="830">
        <v>364.1</v>
      </c>
      <c r="D81" s="830" t="s">
        <v>901</v>
      </c>
      <c r="E81" s="830" t="s">
        <v>27</v>
      </c>
      <c r="F81" s="548" t="s">
        <v>796</v>
      </c>
      <c r="G81" s="224" t="s">
        <v>583</v>
      </c>
      <c r="H81" s="224" t="s">
        <v>722</v>
      </c>
      <c r="I81" s="63" t="s">
        <v>510</v>
      </c>
      <c r="J81" s="82">
        <f>VLOOKUP(I81,References!$B$7:$F$197,5,FALSE)</f>
        <v>23</v>
      </c>
      <c r="K81" s="576" t="s">
        <v>570</v>
      </c>
      <c r="L81" s="576" t="s">
        <v>668</v>
      </c>
      <c r="M81" s="63" t="s">
        <v>510</v>
      </c>
      <c r="N81" s="85">
        <f>VLOOKUP(M81,References!$B$7:$F$197,5,FALSE)</f>
        <v>23</v>
      </c>
      <c r="O81" s="548" t="s">
        <v>303</v>
      </c>
      <c r="P81" s="224" t="s">
        <v>668</v>
      </c>
      <c r="Q81" s="63" t="s">
        <v>575</v>
      </c>
      <c r="R81" s="188">
        <f>VLOOKUP(Q81,References!$B$7:$F$197,5,FALSE)</f>
        <v>41</v>
      </c>
      <c r="S81" s="16"/>
      <c r="T81" s="19"/>
      <c r="U81" s="19"/>
      <c r="V81" s="19"/>
      <c r="W81" s="19"/>
      <c r="X81" s="19"/>
      <c r="Y81" s="19"/>
      <c r="Z81" s="19"/>
    </row>
    <row r="82" spans="1:26" x14ac:dyDescent="0.2">
      <c r="A82" s="838"/>
      <c r="B82" s="836"/>
      <c r="C82" s="831"/>
      <c r="D82" s="831"/>
      <c r="E82" s="831"/>
      <c r="F82" s="546"/>
      <c r="G82" s="206"/>
      <c r="H82" s="206"/>
      <c r="I82" s="47"/>
      <c r="J82" s="83"/>
      <c r="K82" s="547" t="s">
        <v>300</v>
      </c>
      <c r="L82" s="547" t="s">
        <v>583</v>
      </c>
      <c r="M82" s="47" t="s">
        <v>510</v>
      </c>
      <c r="N82" s="86">
        <f>VLOOKUP(M82,References!$B$7:$F$197,5,FALSE)</f>
        <v>23</v>
      </c>
      <c r="O82" s="546" t="s">
        <v>302</v>
      </c>
      <c r="P82" s="206" t="s">
        <v>668</v>
      </c>
      <c r="Q82" s="47" t="s">
        <v>510</v>
      </c>
      <c r="R82" s="146">
        <f>VLOOKUP(Q82,References!$B$7:$F$197,5,FALSE)</f>
        <v>23</v>
      </c>
      <c r="S82" s="16"/>
      <c r="T82" s="19"/>
      <c r="U82" s="19"/>
      <c r="V82" s="19"/>
      <c r="W82" s="19"/>
      <c r="X82" s="19"/>
      <c r="Y82" s="19"/>
      <c r="Z82" s="19"/>
    </row>
    <row r="83" spans="1:26" x14ac:dyDescent="0.2">
      <c r="A83" s="842"/>
      <c r="B83" s="843"/>
      <c r="C83" s="832"/>
      <c r="D83" s="832"/>
      <c r="E83" s="832"/>
      <c r="F83" s="425"/>
      <c r="G83" s="226"/>
      <c r="H83" s="226"/>
      <c r="I83" s="58"/>
      <c r="J83" s="84"/>
      <c r="K83" s="554"/>
      <c r="L83" s="554"/>
      <c r="M83" s="60"/>
      <c r="N83" s="358"/>
      <c r="O83" s="425" t="s">
        <v>301</v>
      </c>
      <c r="P83" s="226" t="s">
        <v>583</v>
      </c>
      <c r="Q83" s="58" t="s">
        <v>510</v>
      </c>
      <c r="R83" s="189">
        <f>VLOOKUP(Q83,References!$B$7:$F$197,5,FALSE)</f>
        <v>23</v>
      </c>
      <c r="S83" s="16"/>
      <c r="T83" s="19"/>
      <c r="U83" s="19"/>
      <c r="V83" s="19"/>
      <c r="W83" s="19"/>
      <c r="X83" s="19"/>
      <c r="Y83" s="19"/>
      <c r="Z83" s="19"/>
    </row>
    <row r="84" spans="1:26" x14ac:dyDescent="0.2">
      <c r="A84" s="838" t="s">
        <v>86</v>
      </c>
      <c r="B84" s="836" t="s">
        <v>85</v>
      </c>
      <c r="C84" s="831">
        <v>464.1</v>
      </c>
      <c r="D84" s="831" t="s">
        <v>902</v>
      </c>
      <c r="E84" s="831" t="s">
        <v>28</v>
      </c>
      <c r="F84" s="546" t="s">
        <v>285</v>
      </c>
      <c r="G84" s="206" t="s">
        <v>583</v>
      </c>
      <c r="H84" s="206" t="s">
        <v>722</v>
      </c>
      <c r="I84" s="47" t="s">
        <v>510</v>
      </c>
      <c r="J84" s="83">
        <f>VLOOKUP(I84,References!$B$7:$F$197,5,FALSE)</f>
        <v>23</v>
      </c>
      <c r="K84" s="206" t="s">
        <v>305</v>
      </c>
      <c r="L84" s="206" t="s">
        <v>668</v>
      </c>
      <c r="M84" s="47" t="s">
        <v>510</v>
      </c>
      <c r="N84" s="86">
        <f>VLOOKUP(M84,References!$B$7:$F$197,5,FALSE)</f>
        <v>23</v>
      </c>
      <c r="O84" s="577">
        <v>201.3</v>
      </c>
      <c r="P84" s="578" t="s">
        <v>668</v>
      </c>
      <c r="Q84" s="47" t="s">
        <v>574</v>
      </c>
      <c r="R84" s="146">
        <f>VLOOKUP(Q84,References!$B$7:$F$197,5,FALSE)</f>
        <v>36</v>
      </c>
      <c r="S84" s="16"/>
      <c r="T84" s="19"/>
      <c r="U84" s="19"/>
      <c r="V84" s="19"/>
      <c r="W84" s="19"/>
      <c r="X84" s="19"/>
      <c r="Y84" s="19"/>
      <c r="Z84" s="19"/>
    </row>
    <row r="85" spans="1:26" x14ac:dyDescent="0.2">
      <c r="A85" s="838"/>
      <c r="B85" s="836"/>
      <c r="C85" s="831"/>
      <c r="D85" s="831"/>
      <c r="E85" s="831"/>
      <c r="F85" s="546"/>
      <c r="G85" s="206"/>
      <c r="H85" s="206"/>
      <c r="I85" s="61"/>
      <c r="J85" s="83"/>
      <c r="K85" s="547" t="s">
        <v>304</v>
      </c>
      <c r="L85" s="547" t="s">
        <v>583</v>
      </c>
      <c r="M85" s="47" t="s">
        <v>510</v>
      </c>
      <c r="N85" s="86">
        <f>VLOOKUP(M85,References!$B$7:$F$197,5,FALSE)</f>
        <v>23</v>
      </c>
      <c r="O85" s="577" t="s">
        <v>307</v>
      </c>
      <c r="P85" s="578" t="s">
        <v>668</v>
      </c>
      <c r="Q85" s="47" t="s">
        <v>575</v>
      </c>
      <c r="R85" s="146">
        <f>VLOOKUP(Q85,References!$B$7:$F$197,5,FALSE)</f>
        <v>41</v>
      </c>
      <c r="S85" s="16"/>
      <c r="T85" s="19"/>
      <c r="U85" s="19"/>
      <c r="V85" s="19"/>
      <c r="W85" s="19"/>
      <c r="X85" s="19"/>
      <c r="Y85" s="19"/>
      <c r="Z85" s="19"/>
    </row>
    <row r="86" spans="1:26" x14ac:dyDescent="0.2">
      <c r="A86" s="838"/>
      <c r="B86" s="836"/>
      <c r="C86" s="831"/>
      <c r="D86" s="831"/>
      <c r="E86" s="831"/>
      <c r="F86" s="546"/>
      <c r="G86" s="206"/>
      <c r="H86" s="206"/>
      <c r="I86" s="61"/>
      <c r="J86" s="83"/>
      <c r="K86" s="206" t="s">
        <v>852</v>
      </c>
      <c r="L86" s="206" t="s">
        <v>668</v>
      </c>
      <c r="M86" s="47" t="s">
        <v>850</v>
      </c>
      <c r="N86" s="86">
        <f>VLOOKUP(M86,References!$B$7:$F$197,5,FALSE)</f>
        <v>85</v>
      </c>
      <c r="O86" s="577" t="s">
        <v>306</v>
      </c>
      <c r="P86" s="578" t="s">
        <v>583</v>
      </c>
      <c r="Q86" s="47" t="s">
        <v>510</v>
      </c>
      <c r="R86" s="146">
        <f>VLOOKUP(Q86,References!$B$7:$F$197,5,FALSE)</f>
        <v>23</v>
      </c>
      <c r="S86" s="16"/>
      <c r="T86" s="19"/>
      <c r="U86" s="19"/>
      <c r="V86" s="19"/>
      <c r="W86" s="19"/>
      <c r="X86" s="19"/>
      <c r="Y86" s="19"/>
      <c r="Z86" s="19"/>
    </row>
    <row r="87" spans="1:26" ht="15" customHeight="1" x14ac:dyDescent="0.2">
      <c r="A87" s="841" t="s">
        <v>88</v>
      </c>
      <c r="B87" s="835" t="s">
        <v>87</v>
      </c>
      <c r="C87" s="830">
        <v>564.1</v>
      </c>
      <c r="D87" s="830" t="s">
        <v>903</v>
      </c>
      <c r="E87" s="830" t="s">
        <v>29</v>
      </c>
      <c r="F87" s="548" t="s">
        <v>286</v>
      </c>
      <c r="G87" s="224" t="s">
        <v>583</v>
      </c>
      <c r="H87" s="224" t="s">
        <v>722</v>
      </c>
      <c r="I87" s="63" t="s">
        <v>510</v>
      </c>
      <c r="J87" s="82">
        <f>VLOOKUP(I87,References!$B$7:$F$197,5,FALSE)</f>
        <v>23</v>
      </c>
      <c r="K87" s="548" t="s">
        <v>309</v>
      </c>
      <c r="L87" s="224" t="s">
        <v>668</v>
      </c>
      <c r="M87" s="63" t="s">
        <v>510</v>
      </c>
      <c r="N87" s="82">
        <f>VLOOKUP(M87,References!$B$7:$F$197,5,FALSE)</f>
        <v>23</v>
      </c>
      <c r="O87" s="579">
        <v>228.4</v>
      </c>
      <c r="P87" s="579" t="s">
        <v>668</v>
      </c>
      <c r="Q87" s="63" t="s">
        <v>575</v>
      </c>
      <c r="R87" s="188">
        <f>VLOOKUP(Q87,References!$B$7:$F$197,5,FALSE)</f>
        <v>41</v>
      </c>
      <c r="S87" s="16"/>
    </row>
    <row r="88" spans="1:26" ht="16.5" customHeight="1" x14ac:dyDescent="0.2">
      <c r="A88" s="838"/>
      <c r="B88" s="836"/>
      <c r="C88" s="831"/>
      <c r="D88" s="831"/>
      <c r="E88" s="831"/>
      <c r="F88" s="546"/>
      <c r="G88" s="206"/>
      <c r="H88" s="206"/>
      <c r="I88" s="61"/>
      <c r="J88" s="83"/>
      <c r="K88" s="552" t="s">
        <v>308</v>
      </c>
      <c r="L88" s="547" t="s">
        <v>668</v>
      </c>
      <c r="M88" s="47" t="s">
        <v>510</v>
      </c>
      <c r="N88" s="83">
        <f>VLOOKUP(M88,References!$B$7:$F$197,5,FALSE)</f>
        <v>23</v>
      </c>
      <c r="O88" s="578" t="s">
        <v>310</v>
      </c>
      <c r="P88" s="578" t="s">
        <v>583</v>
      </c>
      <c r="Q88" s="47" t="s">
        <v>510</v>
      </c>
      <c r="R88" s="146">
        <f>VLOOKUP(Q88,References!$B$7:$F$197,5,FALSE)</f>
        <v>23</v>
      </c>
      <c r="S88" s="16"/>
    </row>
    <row r="89" spans="1:26" ht="16.5" customHeight="1" thickBot="1" x14ac:dyDescent="0.25">
      <c r="A89" s="853"/>
      <c r="B89" s="844"/>
      <c r="C89" s="845"/>
      <c r="D89" s="845"/>
      <c r="E89" s="845"/>
      <c r="F89" s="556"/>
      <c r="G89" s="216"/>
      <c r="H89" s="216"/>
      <c r="I89" s="337"/>
      <c r="J89" s="363"/>
      <c r="K89" s="580" t="s">
        <v>853</v>
      </c>
      <c r="L89" s="581" t="s">
        <v>668</v>
      </c>
      <c r="M89" s="329" t="s">
        <v>850</v>
      </c>
      <c r="N89" s="363">
        <f>VLOOKUP(M89,References!$B$7:$F$197,5,FALSE)</f>
        <v>85</v>
      </c>
      <c r="O89" s="582"/>
      <c r="P89" s="582"/>
      <c r="Q89" s="329"/>
      <c r="R89" s="148"/>
      <c r="S89" s="16"/>
    </row>
    <row r="90" spans="1:26" ht="16" thickBot="1" x14ac:dyDescent="0.25">
      <c r="A90" s="583" t="s">
        <v>187</v>
      </c>
      <c r="B90" s="584" t="s">
        <v>186</v>
      </c>
      <c r="C90" s="585"/>
      <c r="D90" s="523"/>
      <c r="E90" s="523"/>
      <c r="F90" s="523"/>
      <c r="G90" s="523"/>
      <c r="H90" s="523"/>
      <c r="I90" s="423"/>
      <c r="J90" s="424"/>
      <c r="K90" s="523"/>
      <c r="L90" s="523"/>
      <c r="M90" s="423"/>
      <c r="N90" s="424"/>
      <c r="O90" s="523"/>
      <c r="P90" s="523"/>
      <c r="Q90" s="423"/>
      <c r="R90" s="586"/>
      <c r="S90" s="16"/>
    </row>
    <row r="91" spans="1:26" ht="17.25" customHeight="1" x14ac:dyDescent="0.2">
      <c r="A91" s="846" t="s">
        <v>130</v>
      </c>
      <c r="B91" s="839" t="s">
        <v>762</v>
      </c>
      <c r="C91" s="839">
        <v>330.1</v>
      </c>
      <c r="D91" s="839" t="s">
        <v>772</v>
      </c>
      <c r="E91" s="840" t="s">
        <v>126</v>
      </c>
      <c r="F91" s="544">
        <v>1.85</v>
      </c>
      <c r="G91" s="210" t="s">
        <v>583</v>
      </c>
      <c r="H91" s="210">
        <v>20</v>
      </c>
      <c r="I91" s="319" t="s">
        <v>514</v>
      </c>
      <c r="J91" s="362">
        <f>VLOOKUP(I91,References!$B$7:$F$197,5,FALSE)</f>
        <v>13</v>
      </c>
      <c r="K91" s="381">
        <v>27.8</v>
      </c>
      <c r="L91" s="381" t="s">
        <v>583</v>
      </c>
      <c r="M91" s="319" t="s">
        <v>510</v>
      </c>
      <c r="N91" s="336">
        <f>VLOOKUP(M91,References!$B$7:$F$197,5,FALSE)</f>
        <v>23</v>
      </c>
      <c r="O91" s="573" t="s">
        <v>312</v>
      </c>
      <c r="P91" s="381" t="s">
        <v>668</v>
      </c>
      <c r="Q91" s="319" t="s">
        <v>537</v>
      </c>
      <c r="R91" s="145">
        <f>VLOOKUP(Q91,References!$B$7:$F$197,5,FALSE)</f>
        <v>6</v>
      </c>
      <c r="S91" s="16"/>
    </row>
    <row r="92" spans="1:26" ht="18" customHeight="1" x14ac:dyDescent="0.2">
      <c r="A92" s="834"/>
      <c r="B92" s="836"/>
      <c r="C92" s="836"/>
      <c r="D92" s="836"/>
      <c r="E92" s="831"/>
      <c r="F92" s="546">
        <v>1.69</v>
      </c>
      <c r="G92" s="206" t="s">
        <v>583</v>
      </c>
      <c r="H92" s="206">
        <v>20</v>
      </c>
      <c r="I92" s="47" t="s">
        <v>540</v>
      </c>
      <c r="J92" s="83">
        <f>VLOOKUP(I92,References!$B$7:$F$197,5,FALSE)</f>
        <v>31</v>
      </c>
      <c r="K92" s="209" t="s">
        <v>311</v>
      </c>
      <c r="L92" s="209" t="s">
        <v>583</v>
      </c>
      <c r="M92" s="47" t="s">
        <v>540</v>
      </c>
      <c r="N92" s="86">
        <f>VLOOKUP(M92,References!$B$7:$F$197,5,FALSE)</f>
        <v>31</v>
      </c>
      <c r="O92" s="587">
        <v>129</v>
      </c>
      <c r="P92" s="209" t="s">
        <v>583</v>
      </c>
      <c r="Q92" s="47" t="s">
        <v>540</v>
      </c>
      <c r="R92" s="146">
        <f>VLOOKUP(Q92,References!$B$7:$F$197,5,FALSE)</f>
        <v>31</v>
      </c>
      <c r="S92" s="16"/>
    </row>
    <row r="93" spans="1:26" ht="17" x14ac:dyDescent="0.25">
      <c r="A93" s="223" t="s">
        <v>180</v>
      </c>
      <c r="B93" s="220" t="s">
        <v>182</v>
      </c>
      <c r="C93" s="221">
        <v>230</v>
      </c>
      <c r="D93" s="220" t="s">
        <v>803</v>
      </c>
      <c r="E93" s="205" t="s">
        <v>184</v>
      </c>
      <c r="F93" s="562" t="s">
        <v>287</v>
      </c>
      <c r="G93" s="205" t="s">
        <v>583</v>
      </c>
      <c r="H93" s="205" t="s">
        <v>722</v>
      </c>
      <c r="I93" s="64" t="s">
        <v>510</v>
      </c>
      <c r="J93" s="186">
        <f>VLOOKUP(I93,References!$B$7:$F$197,5,FALSE)</f>
        <v>23</v>
      </c>
      <c r="K93" s="588" t="s">
        <v>292</v>
      </c>
      <c r="L93" s="588" t="s">
        <v>583</v>
      </c>
      <c r="M93" s="64" t="s">
        <v>510</v>
      </c>
      <c r="N93" s="339">
        <f>VLOOKUP(M93,References!$B$7:$F$197,5,FALSE)</f>
        <v>23</v>
      </c>
      <c r="O93" s="574" t="s">
        <v>293</v>
      </c>
      <c r="P93" s="220" t="s">
        <v>583</v>
      </c>
      <c r="Q93" s="64" t="s">
        <v>510</v>
      </c>
      <c r="R93" s="191">
        <f>VLOOKUP(Q93,References!$B$7:$F$197,5,FALSE)</f>
        <v>23</v>
      </c>
      <c r="S93" s="29"/>
    </row>
    <row r="94" spans="1:26" ht="17" x14ac:dyDescent="0.25">
      <c r="A94" s="213" t="s">
        <v>181</v>
      </c>
      <c r="B94" s="209" t="s">
        <v>183</v>
      </c>
      <c r="C94" s="462">
        <v>280</v>
      </c>
      <c r="D94" s="209" t="s">
        <v>804</v>
      </c>
      <c r="E94" s="206" t="s">
        <v>185</v>
      </c>
      <c r="F94" s="546" t="s">
        <v>288</v>
      </c>
      <c r="G94" s="206" t="s">
        <v>583</v>
      </c>
      <c r="H94" s="206" t="s">
        <v>722</v>
      </c>
      <c r="I94" s="47" t="s">
        <v>510</v>
      </c>
      <c r="J94" s="83">
        <f>VLOOKUP(I94,References!$B$7:$F$197,5,FALSE)</f>
        <v>23</v>
      </c>
      <c r="K94" s="209" t="s">
        <v>291</v>
      </c>
      <c r="L94" s="209" t="s">
        <v>583</v>
      </c>
      <c r="M94" s="47" t="s">
        <v>510</v>
      </c>
      <c r="N94" s="86">
        <f>VLOOKUP(M94,References!$B$7:$F$197,5,FALSE)</f>
        <v>23</v>
      </c>
      <c r="O94" s="587" t="s">
        <v>294</v>
      </c>
      <c r="P94" s="209" t="s">
        <v>583</v>
      </c>
      <c r="Q94" s="47" t="s">
        <v>510</v>
      </c>
      <c r="R94" s="146">
        <f>VLOOKUP(Q94,References!$B$7:$F$197,5,FALSE)</f>
        <v>23</v>
      </c>
      <c r="S94" s="29"/>
    </row>
    <row r="95" spans="1:26" ht="18" thickBot="1" x14ac:dyDescent="0.3">
      <c r="A95" s="254" t="s">
        <v>174</v>
      </c>
      <c r="B95" s="255" t="s">
        <v>175</v>
      </c>
      <c r="C95" s="589">
        <v>296</v>
      </c>
      <c r="D95" s="255" t="s">
        <v>805</v>
      </c>
      <c r="E95" s="256" t="s">
        <v>176</v>
      </c>
      <c r="F95" s="590" t="s">
        <v>289</v>
      </c>
      <c r="G95" s="255" t="s">
        <v>583</v>
      </c>
      <c r="H95" s="255" t="s">
        <v>722</v>
      </c>
      <c r="I95" s="321" t="s">
        <v>510</v>
      </c>
      <c r="J95" s="364">
        <f>VLOOKUP(I95,References!$B$7:$F$197,5,FALSE)</f>
        <v>23</v>
      </c>
      <c r="K95" s="255" t="s">
        <v>290</v>
      </c>
      <c r="L95" s="255" t="s">
        <v>583</v>
      </c>
      <c r="M95" s="321" t="s">
        <v>510</v>
      </c>
      <c r="N95" s="359">
        <f>VLOOKUP(M95,References!$B$7:$F$197,5,FALSE)</f>
        <v>23</v>
      </c>
      <c r="O95" s="590" t="s">
        <v>295</v>
      </c>
      <c r="P95" s="255" t="s">
        <v>583</v>
      </c>
      <c r="Q95" s="321" t="s">
        <v>510</v>
      </c>
      <c r="R95" s="335">
        <f>VLOOKUP(Q95,References!$B$7:$F$197,5,FALSE)</f>
        <v>23</v>
      </c>
      <c r="S95" s="16"/>
    </row>
    <row r="96" spans="1:26" ht="16" thickBot="1" x14ac:dyDescent="0.25">
      <c r="A96" s="379" t="s">
        <v>188</v>
      </c>
      <c r="B96" s="287" t="s">
        <v>189</v>
      </c>
      <c r="C96" s="121"/>
      <c r="D96" s="118"/>
      <c r="E96" s="118"/>
      <c r="F96" s="118"/>
      <c r="G96" s="118"/>
      <c r="H96" s="118"/>
      <c r="I96" s="202"/>
      <c r="J96" s="346"/>
      <c r="K96" s="118"/>
      <c r="L96" s="118"/>
      <c r="M96" s="202"/>
      <c r="N96" s="346"/>
      <c r="O96" s="118"/>
      <c r="P96" s="118"/>
      <c r="Q96" s="202"/>
      <c r="R96" s="564"/>
      <c r="S96" s="16"/>
    </row>
    <row r="97" spans="1:19" ht="33" x14ac:dyDescent="0.25">
      <c r="A97" s="567" t="s">
        <v>124</v>
      </c>
      <c r="B97" s="591" t="s">
        <v>919</v>
      </c>
      <c r="C97" s="460">
        <v>632.6</v>
      </c>
      <c r="D97" s="381" t="s">
        <v>774</v>
      </c>
      <c r="E97" s="210" t="s">
        <v>127</v>
      </c>
      <c r="F97" s="544">
        <v>1.86</v>
      </c>
      <c r="G97" s="210" t="s">
        <v>583</v>
      </c>
      <c r="H97" s="210" t="s">
        <v>722</v>
      </c>
      <c r="I97" s="319" t="s">
        <v>510</v>
      </c>
      <c r="J97" s="362">
        <f>VLOOKUP(I97,References!$B$7:$F$197,5,FALSE)</f>
        <v>23</v>
      </c>
      <c r="K97" s="210">
        <v>179</v>
      </c>
      <c r="L97" s="210" t="s">
        <v>583</v>
      </c>
      <c r="M97" s="319" t="s">
        <v>510</v>
      </c>
      <c r="N97" s="336">
        <f>VLOOKUP(M97,References!$B$7:$F$197,5,FALSE)</f>
        <v>23</v>
      </c>
      <c r="O97" s="544">
        <v>224</v>
      </c>
      <c r="P97" s="210" t="s">
        <v>583</v>
      </c>
      <c r="Q97" s="319" t="s">
        <v>510</v>
      </c>
      <c r="R97" s="145">
        <f>VLOOKUP(Q97,References!$B$7:$F$197,5,FALSE)</f>
        <v>23</v>
      </c>
      <c r="S97" s="16"/>
    </row>
    <row r="98" spans="1:19" x14ac:dyDescent="0.2">
      <c r="A98" s="833" t="s">
        <v>125</v>
      </c>
      <c r="B98" s="851" t="s">
        <v>920</v>
      </c>
      <c r="C98" s="835">
        <v>532.6</v>
      </c>
      <c r="D98" s="835" t="s">
        <v>775</v>
      </c>
      <c r="E98" s="830" t="s">
        <v>129</v>
      </c>
      <c r="F98" s="548">
        <v>1.87</v>
      </c>
      <c r="G98" s="224" t="s">
        <v>583</v>
      </c>
      <c r="H98" s="224" t="s">
        <v>722</v>
      </c>
      <c r="I98" s="63" t="s">
        <v>510</v>
      </c>
      <c r="J98" s="82">
        <f>VLOOKUP(I98,References!$B$7:$F$197,5,FALSE)</f>
        <v>23</v>
      </c>
      <c r="K98" s="253">
        <v>171</v>
      </c>
      <c r="L98" s="253" t="s">
        <v>583</v>
      </c>
      <c r="M98" s="63" t="s">
        <v>510</v>
      </c>
      <c r="N98" s="85">
        <f>VLOOKUP(M98,References!$B$7:$F$197,5,FALSE)</f>
        <v>23</v>
      </c>
      <c r="O98" s="593">
        <v>217</v>
      </c>
      <c r="P98" s="253" t="s">
        <v>583</v>
      </c>
      <c r="Q98" s="63" t="s">
        <v>510</v>
      </c>
      <c r="R98" s="188">
        <f>VLOOKUP(Q98,References!$B$7:$F$197,5,FALSE)</f>
        <v>23</v>
      </c>
      <c r="S98" s="29"/>
    </row>
    <row r="99" spans="1:19" x14ac:dyDescent="0.2">
      <c r="A99" s="850"/>
      <c r="B99" s="852"/>
      <c r="C99" s="843"/>
      <c r="D99" s="843"/>
      <c r="E99" s="832"/>
      <c r="F99" s="425"/>
      <c r="G99" s="226"/>
      <c r="H99" s="226"/>
      <c r="I99" s="62"/>
      <c r="J99" s="84"/>
      <c r="K99" s="551"/>
      <c r="L99" s="551"/>
      <c r="M99" s="600"/>
      <c r="N99" s="601"/>
      <c r="O99" s="550"/>
      <c r="P99" s="551"/>
      <c r="Q99" s="600"/>
      <c r="R99" s="602"/>
      <c r="S99" s="29"/>
    </row>
    <row r="100" spans="1:19" ht="18" thickBot="1" x14ac:dyDescent="0.3">
      <c r="A100" s="214" t="s">
        <v>177</v>
      </c>
      <c r="B100" s="215" t="s">
        <v>178</v>
      </c>
      <c r="C100" s="457">
        <v>316.10000000000002</v>
      </c>
      <c r="D100" s="215" t="s">
        <v>806</v>
      </c>
      <c r="E100" s="216" t="s">
        <v>179</v>
      </c>
      <c r="F100" s="594" t="s">
        <v>297</v>
      </c>
      <c r="G100" s="459" t="s">
        <v>583</v>
      </c>
      <c r="H100" s="459" t="s">
        <v>722</v>
      </c>
      <c r="I100" s="329" t="s">
        <v>510</v>
      </c>
      <c r="J100" s="363">
        <f>VLOOKUP(I100,References!$B$7:$F$197,5,FALSE)</f>
        <v>23</v>
      </c>
      <c r="K100" s="457" t="s">
        <v>298</v>
      </c>
      <c r="L100" s="457" t="s">
        <v>583</v>
      </c>
      <c r="M100" s="329" t="s">
        <v>510</v>
      </c>
      <c r="N100" s="338">
        <f>VLOOKUP(M100,References!$B$7:$F$197,5,FALSE)</f>
        <v>23</v>
      </c>
      <c r="O100" s="595" t="s">
        <v>299</v>
      </c>
      <c r="P100" s="457" t="s">
        <v>583</v>
      </c>
      <c r="Q100" s="329" t="s">
        <v>510</v>
      </c>
      <c r="R100" s="148">
        <f>VLOOKUP(Q100,References!$B$7:$F$197,5,FALSE)</f>
        <v>23</v>
      </c>
      <c r="S100" s="29"/>
    </row>
    <row r="101" spans="1:19" ht="16" thickBot="1" x14ac:dyDescent="0.25">
      <c r="A101" s="379" t="s">
        <v>190</v>
      </c>
      <c r="B101" s="287"/>
      <c r="C101" s="121"/>
      <c r="D101" s="118"/>
      <c r="E101" s="118"/>
      <c r="F101" s="118"/>
      <c r="G101" s="118"/>
      <c r="H101" s="118"/>
      <c r="I101" s="202"/>
      <c r="J101" s="346"/>
      <c r="K101" s="118"/>
      <c r="L101" s="118"/>
      <c r="M101" s="202"/>
      <c r="N101" s="346"/>
      <c r="O101" s="118"/>
      <c r="P101" s="118"/>
      <c r="Q101" s="202"/>
      <c r="R101" s="564"/>
      <c r="S101" s="16"/>
    </row>
    <row r="102" spans="1:19" ht="18.75" customHeight="1" thickBot="1" x14ac:dyDescent="0.25">
      <c r="A102" s="326" t="s">
        <v>123</v>
      </c>
      <c r="B102" s="386" t="s">
        <v>122</v>
      </c>
      <c r="C102" s="596">
        <v>378.1</v>
      </c>
      <c r="D102" s="386" t="s">
        <v>773</v>
      </c>
      <c r="E102" s="268" t="s">
        <v>128</v>
      </c>
      <c r="F102" s="597">
        <v>1.74</v>
      </c>
      <c r="G102" s="270" t="s">
        <v>583</v>
      </c>
      <c r="H102" s="270" t="s">
        <v>722</v>
      </c>
      <c r="I102" s="360" t="s">
        <v>510</v>
      </c>
      <c r="J102" s="365">
        <f>VLOOKUP(I102,References!$B$7:$F$197,5,FALSE)</f>
        <v>23</v>
      </c>
      <c r="K102" s="270">
        <v>48.5</v>
      </c>
      <c r="L102" s="270" t="s">
        <v>583</v>
      </c>
      <c r="M102" s="360" t="s">
        <v>510</v>
      </c>
      <c r="N102" s="361">
        <f>VLOOKUP(M102,References!$B$7:$F$197,5,FALSE)</f>
        <v>23</v>
      </c>
      <c r="O102" s="597" t="s">
        <v>296</v>
      </c>
      <c r="P102" s="270" t="s">
        <v>583</v>
      </c>
      <c r="Q102" s="360" t="s">
        <v>510</v>
      </c>
      <c r="R102" s="150">
        <f>VLOOKUP(Q102,References!$B$7:$F$197,5,FALSE)</f>
        <v>23</v>
      </c>
      <c r="S102" s="16"/>
    </row>
    <row r="103" spans="1:19" x14ac:dyDescent="0.2">
      <c r="A103" s="349"/>
      <c r="B103" s="350"/>
      <c r="C103" s="351"/>
      <c r="D103" s="352"/>
      <c r="E103" s="353"/>
      <c r="F103" s="354"/>
      <c r="G103" s="354"/>
      <c r="H103" s="354"/>
      <c r="I103" s="355"/>
      <c r="J103" s="356"/>
      <c r="K103" s="354"/>
      <c r="L103" s="354"/>
      <c r="M103" s="355"/>
      <c r="N103" s="356"/>
      <c r="O103" s="354"/>
      <c r="P103" s="354"/>
      <c r="Q103" s="355"/>
      <c r="R103" s="357"/>
      <c r="S103" s="16"/>
    </row>
    <row r="104" spans="1:19" ht="16" x14ac:dyDescent="0.2">
      <c r="A104" s="93" t="s">
        <v>730</v>
      </c>
    </row>
    <row r="105" spans="1:19" x14ac:dyDescent="0.2">
      <c r="A105" s="17" t="s">
        <v>834</v>
      </c>
    </row>
    <row r="106" spans="1:19" x14ac:dyDescent="0.2">
      <c r="A106" s="17" t="s">
        <v>835</v>
      </c>
    </row>
    <row r="107" spans="1:19" x14ac:dyDescent="0.2">
      <c r="A107" s="2" t="s">
        <v>836</v>
      </c>
    </row>
    <row r="108" spans="1:19" x14ac:dyDescent="0.2">
      <c r="A108" s="17" t="s">
        <v>113</v>
      </c>
    </row>
    <row r="109" spans="1:19" ht="16" x14ac:dyDescent="0.2">
      <c r="A109" s="93" t="s">
        <v>814</v>
      </c>
    </row>
    <row r="110" spans="1:19" ht="16" x14ac:dyDescent="0.2">
      <c r="A110" s="93" t="s">
        <v>579</v>
      </c>
    </row>
    <row r="111" spans="1:19" ht="16" x14ac:dyDescent="0.2">
      <c r="A111" s="93" t="s">
        <v>732</v>
      </c>
      <c r="O111" s="343"/>
      <c r="P111" s="343"/>
      <c r="Q111" s="43"/>
      <c r="R111" s="345"/>
    </row>
    <row r="112" spans="1:19" ht="16" x14ac:dyDescent="0.2">
      <c r="A112" s="93" t="s">
        <v>846</v>
      </c>
    </row>
  </sheetData>
  <sheetProtection algorithmName="SHA-512" hashValue="RYE3xYF9C45zJ64T6pfiNRD3jrCsMOM5zsvvD+aCL/Zofl74CmIAQJh+hCkk0eXVxMjSLxQBYWSh9sMpGmnN3A==" saltValue="ZzZv2zHTz+FaBu5fpI6edQ==" spinCount="100000" sheet="1" objects="1" scenarios="1"/>
  <mergeCells count="144">
    <mergeCell ref="F6:J6"/>
    <mergeCell ref="K6:N6"/>
    <mergeCell ref="O6:R6"/>
    <mergeCell ref="A2:R2"/>
    <mergeCell ref="A9:A11"/>
    <mergeCell ref="B9:B11"/>
    <mergeCell ref="D9:D11"/>
    <mergeCell ref="E9:E11"/>
    <mergeCell ref="C9:C11"/>
    <mergeCell ref="A6:A7"/>
    <mergeCell ref="B6:B7"/>
    <mergeCell ref="C6:C7"/>
    <mergeCell ref="D6:D7"/>
    <mergeCell ref="E6:E7"/>
    <mergeCell ref="C20:C24"/>
    <mergeCell ref="C28:C30"/>
    <mergeCell ref="E20:E24"/>
    <mergeCell ref="A20:A24"/>
    <mergeCell ref="B20:B24"/>
    <mergeCell ref="D20:D24"/>
    <mergeCell ref="A25:A27"/>
    <mergeCell ref="B25:B27"/>
    <mergeCell ref="C25:C27"/>
    <mergeCell ref="D25:D27"/>
    <mergeCell ref="E25:E27"/>
    <mergeCell ref="A36:A37"/>
    <mergeCell ref="B36:B37"/>
    <mergeCell ref="D36:D37"/>
    <mergeCell ref="E36:E37"/>
    <mergeCell ref="A28:A30"/>
    <mergeCell ref="B28:B30"/>
    <mergeCell ref="D28:D30"/>
    <mergeCell ref="E28:E30"/>
    <mergeCell ref="C34:C35"/>
    <mergeCell ref="C36:C37"/>
    <mergeCell ref="A31:A33"/>
    <mergeCell ref="B31:B33"/>
    <mergeCell ref="C31:C33"/>
    <mergeCell ref="D31:D33"/>
    <mergeCell ref="E31:E33"/>
    <mergeCell ref="A34:A35"/>
    <mergeCell ref="B34:B35"/>
    <mergeCell ref="D34:D35"/>
    <mergeCell ref="E34:E35"/>
    <mergeCell ref="A43:A44"/>
    <mergeCell ref="B43:B44"/>
    <mergeCell ref="D43:D44"/>
    <mergeCell ref="E43:E44"/>
    <mergeCell ref="A45:A46"/>
    <mergeCell ref="B45:B46"/>
    <mergeCell ref="D45:D46"/>
    <mergeCell ref="E45:E46"/>
    <mergeCell ref="A38:A39"/>
    <mergeCell ref="B38:B39"/>
    <mergeCell ref="D38:D39"/>
    <mergeCell ref="E38:E39"/>
    <mergeCell ref="A41:A42"/>
    <mergeCell ref="B41:B42"/>
    <mergeCell ref="D41:D42"/>
    <mergeCell ref="E41:E42"/>
    <mergeCell ref="C38:C39"/>
    <mergeCell ref="C41:C42"/>
    <mergeCell ref="C43:C44"/>
    <mergeCell ref="C45:C46"/>
    <mergeCell ref="A53:A54"/>
    <mergeCell ref="B53:B54"/>
    <mergeCell ref="D53:D54"/>
    <mergeCell ref="E53:E54"/>
    <mergeCell ref="A55:A56"/>
    <mergeCell ref="B55:B56"/>
    <mergeCell ref="D55:D56"/>
    <mergeCell ref="E55:E56"/>
    <mergeCell ref="A48:A49"/>
    <mergeCell ref="B48:B49"/>
    <mergeCell ref="D48:D49"/>
    <mergeCell ref="E48:E49"/>
    <mergeCell ref="C48:C49"/>
    <mergeCell ref="C53:C54"/>
    <mergeCell ref="C55:C56"/>
    <mergeCell ref="D66:D67"/>
    <mergeCell ref="E66:E67"/>
    <mergeCell ref="C63:C64"/>
    <mergeCell ref="C66:C67"/>
    <mergeCell ref="C70:C71"/>
    <mergeCell ref="C72:C73"/>
    <mergeCell ref="A70:A71"/>
    <mergeCell ref="B70:B71"/>
    <mergeCell ref="D70:D71"/>
    <mergeCell ref="E70:E71"/>
    <mergeCell ref="A72:A73"/>
    <mergeCell ref="A98:A99"/>
    <mergeCell ref="B98:B99"/>
    <mergeCell ref="D98:D99"/>
    <mergeCell ref="E98:E99"/>
    <mergeCell ref="C91:C92"/>
    <mergeCell ref="C98:C99"/>
    <mergeCell ref="A84:A86"/>
    <mergeCell ref="B84:B86"/>
    <mergeCell ref="D84:D86"/>
    <mergeCell ref="E84:E86"/>
    <mergeCell ref="C84:C86"/>
    <mergeCell ref="A91:A92"/>
    <mergeCell ref="B91:B92"/>
    <mergeCell ref="D91:D92"/>
    <mergeCell ref="E91:E92"/>
    <mergeCell ref="B87:B89"/>
    <mergeCell ref="A87:A89"/>
    <mergeCell ref="C87:C89"/>
    <mergeCell ref="D87:D89"/>
    <mergeCell ref="E87:E89"/>
    <mergeCell ref="A12:A13"/>
    <mergeCell ref="B12:B13"/>
    <mergeCell ref="C12:C13"/>
    <mergeCell ref="D12:D13"/>
    <mergeCell ref="E12:E13"/>
    <mergeCell ref="A14:A16"/>
    <mergeCell ref="B14:B16"/>
    <mergeCell ref="C14:C16"/>
    <mergeCell ref="D14:D16"/>
    <mergeCell ref="E14:E16"/>
    <mergeCell ref="D81:D83"/>
    <mergeCell ref="E81:E83"/>
    <mergeCell ref="A17:A19"/>
    <mergeCell ref="B17:B19"/>
    <mergeCell ref="C17:C19"/>
    <mergeCell ref="D17:D19"/>
    <mergeCell ref="E17:E19"/>
    <mergeCell ref="A79:A80"/>
    <mergeCell ref="B79:B80"/>
    <mergeCell ref="D79:D80"/>
    <mergeCell ref="E79:E80"/>
    <mergeCell ref="C79:C80"/>
    <mergeCell ref="C81:C83"/>
    <mergeCell ref="A81:A83"/>
    <mergeCell ref="B81:B83"/>
    <mergeCell ref="B72:B73"/>
    <mergeCell ref="D72:D73"/>
    <mergeCell ref="E72:E73"/>
    <mergeCell ref="A63:A64"/>
    <mergeCell ref="B63:B64"/>
    <mergeCell ref="D63:D64"/>
    <mergeCell ref="E63:E64"/>
    <mergeCell ref="A66:A67"/>
    <mergeCell ref="B66:B67"/>
  </mergeCells>
  <pageMargins left="0.7" right="0.7" top="0.75" bottom="0.75" header="0.3" footer="0.3"/>
  <pageSetup scale="20" orientation="portrait" r:id="rId1"/>
  <extLst>
    <ext xmlns:x14="http://schemas.microsoft.com/office/spreadsheetml/2009/9/main" uri="{78C0D931-6437-407d-A8EE-F0AAD7539E65}">
      <x14:conditionalFormattings>
        <x14:conditionalFormatting xmlns:xm="http://schemas.microsoft.com/office/excel/2006/main">
          <x14:cfRule type="expression" priority="144" id="{B1453725-3D1D-4DE5-9BCD-99533F71111E}">
            <xm:f>(VLOOKUP(I9,References!$B$8:$C$197,2,FALSE)="Secondary")</xm:f>
            <x14:dxf>
              <font>
                <strike val="0"/>
              </font>
              <fill>
                <patternFill>
                  <bgColor rgb="FFFFC000"/>
                </patternFill>
              </fill>
            </x14:dxf>
          </x14:cfRule>
          <xm:sqref>N9:N10 J20:J23 J25 J28:J29 J31 J34 J36 J38 R38:R39 J41 N41 J43 J45 N43 J47:J48 N45:N48 N50:N51 J50:J51 R53 R55 N53:N56 J56 J59:J61 N58:N61 R58:R61 R63 R65:R67 N63:N67 J63 J65:J66 J70 J72 R69:R70 R72 J75:J77 N75:N77 R75:R77 J79 J81 J84 J87 J91:J95 N91:N95 J97:J100 N97:N100 R97:R100 J102 N102 R102 R91:R95 N79:N82 R79:R89 N69:N73 J9:J17 N84:N89 R22 N12:N26 R24:R36 N28:N29 N31:N32 R9:R20 N34:N39 R41:R51</xm:sqref>
        </x14:conditionalFormatting>
        <x14:conditionalFormatting xmlns:xm="http://schemas.microsoft.com/office/excel/2006/main">
          <x14:cfRule type="expression" priority="10" id="{A0CDD443-878A-47FA-BF46-F9D8387663F1}">
            <xm:f>(VLOOKUP(I55,References!$B$8:$C$197,2,FALSE)="Secondary")</xm:f>
            <x14:dxf>
              <font>
                <strike val="0"/>
              </font>
              <fill>
                <patternFill>
                  <bgColor rgb="FFFFC000"/>
                </patternFill>
              </fill>
            </x14:dxf>
          </x14:cfRule>
          <xm:sqref>J55</xm:sqref>
        </x14:conditionalFormatting>
        <x14:conditionalFormatting xmlns:xm="http://schemas.microsoft.com/office/excel/2006/main">
          <x14:cfRule type="expression" priority="9" id="{B5447906-AC76-4141-B8E9-35D79AB5E53E}">
            <xm:f>(VLOOKUP(I18,References!$B$8:$C$197,2,FALSE)="Secondary")</xm:f>
            <x14:dxf>
              <font>
                <strike val="0"/>
              </font>
              <fill>
                <patternFill>
                  <bgColor rgb="FFFFC000"/>
                </patternFill>
              </fill>
            </x14:dxf>
          </x14:cfRule>
          <xm:sqref>J18:J19</xm:sqref>
        </x14:conditionalFormatting>
        <x14:conditionalFormatting xmlns:xm="http://schemas.microsoft.com/office/excel/2006/main">
          <x14:cfRule type="expression" priority="8" id="{0DEEC6A6-0CF7-48AF-94AE-2358784DD935}">
            <xm:f>(VLOOKUP(I69,References!$B$8:$C$197,2,FALSE)="Secondary")</xm:f>
            <x14:dxf>
              <font>
                <strike val="0"/>
              </font>
              <fill>
                <patternFill>
                  <bgColor rgb="FFFFC000"/>
                </patternFill>
              </fill>
            </x14:dxf>
          </x14:cfRule>
          <xm:sqref>J69</xm:sqref>
        </x14:conditionalFormatting>
        <x14:conditionalFormatting xmlns:xm="http://schemas.microsoft.com/office/excel/2006/main">
          <x14:cfRule type="expression" priority="7" id="{A019AAC2-8F4B-45DD-86FF-414922166172}">
            <xm:f>(VLOOKUP(I58,References!$B$8:$C$197,2,FALSE)="Secondary")</xm:f>
            <x14:dxf>
              <font>
                <strike val="0"/>
              </font>
              <fill>
                <patternFill>
                  <bgColor rgb="FFFFC000"/>
                </patternFill>
              </fill>
            </x14:dxf>
          </x14:cfRule>
          <xm:sqref>J58</xm:sqref>
        </x14:conditionalFormatting>
        <x14:conditionalFormatting xmlns:xm="http://schemas.microsoft.com/office/excel/2006/main">
          <x14:cfRule type="expression" priority="6" id="{7418B3BE-DF93-4F11-A17D-609247E24754}">
            <xm:f>(VLOOKUP(I53,References!$B$8:$C$197,2,FALSE)="Secondary")</xm:f>
            <x14:dxf>
              <font>
                <strike val="0"/>
              </font>
              <fill>
                <patternFill>
                  <bgColor rgb="FFFFC000"/>
                </patternFill>
              </fill>
            </x14:dxf>
          </x14:cfRule>
          <xm:sqref>J53</xm:sqref>
        </x14:conditionalFormatting>
        <x14:conditionalFormatting xmlns:xm="http://schemas.microsoft.com/office/excel/2006/main">
          <x14:cfRule type="expression" priority="5" id="{E8C5CA36-36F7-4C20-8076-921212354A9C}">
            <xm:f>(VLOOKUP(Q21,References!$B$8:$C$197,2,FALSE)="Secondary")</xm:f>
            <x14:dxf>
              <font>
                <strike val="0"/>
              </font>
              <fill>
                <patternFill>
                  <bgColor rgb="FFFFC000"/>
                </patternFill>
              </fill>
            </x14:dxf>
          </x14:cfRule>
          <xm:sqref>R21</xm:sqref>
        </x14:conditionalFormatting>
        <x14:conditionalFormatting xmlns:xm="http://schemas.microsoft.com/office/excel/2006/main">
          <x14:cfRule type="expression" priority="4" id="{DD43A142-CCDB-4F83-9915-BCFCC5C3BA93}">
            <xm:f>(VLOOKUP(Q23,References!$B$8:$C$197,2,FALSE)="Secondary")</xm:f>
            <x14:dxf>
              <font>
                <strike val="0"/>
              </font>
              <fill>
                <patternFill>
                  <bgColor rgb="FFFFC000"/>
                </patternFill>
              </fill>
            </x14:dxf>
          </x14:cfRule>
          <xm:sqref>R23</xm:sqref>
        </x14:conditionalFormatting>
        <x14:conditionalFormatting xmlns:xm="http://schemas.microsoft.com/office/excel/2006/main">
          <x14:cfRule type="expression" priority="3" id="{DEC0A3DB-92E4-4649-9625-38804664D783}">
            <xm:f>(VLOOKUP(M27,References!$B$8:$C$197,2,FALSE)="Secondary")</xm:f>
            <x14:dxf>
              <font>
                <strike val="0"/>
              </font>
              <fill>
                <patternFill>
                  <bgColor rgb="FFFFC000"/>
                </patternFill>
              </fill>
            </x14:dxf>
          </x14:cfRule>
          <xm:sqref>N27</xm:sqref>
        </x14:conditionalFormatting>
        <x14:conditionalFormatting xmlns:xm="http://schemas.microsoft.com/office/excel/2006/main">
          <x14:cfRule type="expression" priority="2" id="{2756C5A2-F756-46AC-A73C-39FC3FFE9635}">
            <xm:f>(VLOOKUP(M30,References!$B$8:$C$197,2,FALSE)="Secondary")</xm:f>
            <x14:dxf>
              <font>
                <strike val="0"/>
              </font>
              <fill>
                <patternFill>
                  <bgColor rgb="FFFFC000"/>
                </patternFill>
              </fill>
            </x14:dxf>
          </x14:cfRule>
          <xm:sqref>N30</xm:sqref>
        </x14:conditionalFormatting>
        <x14:conditionalFormatting xmlns:xm="http://schemas.microsoft.com/office/excel/2006/main">
          <x14:cfRule type="expression" priority="1" id="{3CDEADB9-E176-47ED-9E82-F4CADB782A21}">
            <xm:f>(VLOOKUP(M33,References!$B$8:$C$197,2,FALSE)="Secondary")</xm:f>
            <x14:dxf>
              <font>
                <strike val="0"/>
              </font>
              <fill>
                <patternFill>
                  <bgColor rgb="FFFFC000"/>
                </patternFill>
              </fill>
            </x14:dxf>
          </x14:cfRule>
          <xm:sqref>N33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D8E05-614F-4FCF-A7C5-28BA81D7267A}">
  <sheetPr>
    <tabColor rgb="FF92D050"/>
    <pageSetUpPr fitToPage="1"/>
  </sheetPr>
  <dimension ref="A1:S302"/>
  <sheetViews>
    <sheetView zoomScale="80" zoomScaleNormal="80" workbookViewId="0">
      <pane ySplit="7" topLeftCell="A8" activePane="bottomLeft" state="frozen"/>
      <selection pane="bottomLeft" activeCell="A3" sqref="A3"/>
    </sheetView>
  </sheetViews>
  <sheetFormatPr baseColWidth="10" defaultColWidth="13.33203125" defaultRowHeight="16" x14ac:dyDescent="0.2"/>
  <cols>
    <col min="1" max="1" width="43.83203125" customWidth="1"/>
    <col min="2" max="2" width="13.33203125" style="90"/>
    <col min="3" max="3" width="15.6640625" style="90" customWidth="1"/>
    <col min="4" max="4" width="13.33203125" style="90"/>
    <col min="5" max="7" width="13.33203125" style="90" hidden="1" customWidth="1"/>
    <col min="8" max="9" width="13.33203125" style="90"/>
    <col min="10" max="10" width="5.83203125" style="90" bestFit="1" customWidth="1"/>
    <col min="11" max="14" width="11.6640625" style="90" customWidth="1"/>
    <col min="15" max="15" width="6.6640625" style="90" bestFit="1" customWidth="1"/>
    <col min="16" max="16" width="30.1640625" hidden="1" customWidth="1"/>
  </cols>
  <sheetData>
    <row r="1" spans="1:19" ht="21" x14ac:dyDescent="0.25">
      <c r="A1" s="4" t="str">
        <f>'Main Table'!A1</f>
        <v>October 2021</v>
      </c>
      <c r="B1" s="5"/>
      <c r="C1" s="6"/>
      <c r="D1" s="6"/>
      <c r="E1" s="6"/>
      <c r="F1" s="6"/>
      <c r="G1" s="5"/>
      <c r="H1" s="5"/>
      <c r="I1" s="5"/>
      <c r="J1" s="5"/>
      <c r="K1" s="5"/>
      <c r="L1" s="5"/>
      <c r="M1" s="5"/>
      <c r="N1" s="8"/>
      <c r="O1"/>
      <c r="S1" s="5"/>
    </row>
    <row r="2" spans="1:19" ht="31.5" customHeight="1" x14ac:dyDescent="0.25">
      <c r="A2" s="874" t="s">
        <v>924</v>
      </c>
      <c r="B2" s="875"/>
      <c r="C2" s="875"/>
      <c r="D2" s="875"/>
      <c r="E2" s="875"/>
      <c r="F2" s="875"/>
      <c r="G2" s="875"/>
      <c r="H2" s="875"/>
      <c r="I2" s="875"/>
      <c r="J2" s="875"/>
      <c r="K2" s="875"/>
      <c r="L2" s="875"/>
      <c r="M2" s="875"/>
      <c r="N2" s="875"/>
      <c r="O2" s="875"/>
      <c r="P2" s="875"/>
      <c r="Q2" s="875"/>
      <c r="S2" s="89"/>
    </row>
    <row r="3" spans="1:19" x14ac:dyDescent="0.2">
      <c r="A3" s="24"/>
      <c r="B3" s="2"/>
      <c r="C3" s="2"/>
      <c r="D3" s="2"/>
      <c r="E3" s="2"/>
      <c r="F3" s="2"/>
      <c r="G3" s="3"/>
      <c r="H3" s="3"/>
      <c r="I3" s="3"/>
      <c r="J3" s="3"/>
      <c r="K3" s="3"/>
      <c r="L3" s="3"/>
      <c r="M3" s="3"/>
      <c r="N3" s="10"/>
      <c r="O3"/>
      <c r="S3" s="90"/>
    </row>
    <row r="4" spans="1:19" x14ac:dyDescent="0.2">
      <c r="A4" s="15"/>
      <c r="B4" s="2"/>
      <c r="C4" s="2"/>
      <c r="D4" s="2"/>
      <c r="E4" s="2"/>
      <c r="F4" s="2"/>
      <c r="G4" s="3"/>
      <c r="H4" s="3"/>
      <c r="I4" s="3"/>
      <c r="J4" s="3"/>
      <c r="K4" s="3"/>
      <c r="L4" s="3"/>
      <c r="M4" s="3"/>
      <c r="N4" s="10"/>
      <c r="O4"/>
      <c r="S4" s="90"/>
    </row>
    <row r="5" spans="1:19" ht="20" thickBot="1" x14ac:dyDescent="0.3">
      <c r="A5" s="174" t="s">
        <v>786</v>
      </c>
    </row>
    <row r="6" spans="1:19" s="107" customFormat="1" ht="22" x14ac:dyDescent="0.25">
      <c r="A6" s="876" t="s">
        <v>32</v>
      </c>
      <c r="B6" s="878" t="s">
        <v>34</v>
      </c>
      <c r="C6" s="878" t="s">
        <v>715</v>
      </c>
      <c r="D6" s="878" t="s">
        <v>2</v>
      </c>
      <c r="E6" s="880" t="s">
        <v>741</v>
      </c>
      <c r="F6" s="880" t="s">
        <v>742</v>
      </c>
      <c r="G6" s="880" t="s">
        <v>743</v>
      </c>
      <c r="H6" s="878" t="s">
        <v>904</v>
      </c>
      <c r="I6" s="878" t="s">
        <v>665</v>
      </c>
      <c r="J6" s="878" t="s">
        <v>579</v>
      </c>
      <c r="K6" s="882" t="s">
        <v>905</v>
      </c>
      <c r="L6" s="882"/>
      <c r="M6" s="882"/>
      <c r="N6" s="882"/>
      <c r="O6" s="878" t="s">
        <v>716</v>
      </c>
      <c r="P6" s="878" t="s">
        <v>906</v>
      </c>
      <c r="Q6" s="883" t="s">
        <v>907</v>
      </c>
    </row>
    <row r="7" spans="1:19" s="107" customFormat="1" ht="41" thickBot="1" x14ac:dyDescent="0.3">
      <c r="A7" s="877"/>
      <c r="B7" s="879"/>
      <c r="C7" s="879"/>
      <c r="D7" s="879"/>
      <c r="E7" s="881"/>
      <c r="F7" s="881"/>
      <c r="G7" s="881"/>
      <c r="H7" s="879"/>
      <c r="I7" s="879"/>
      <c r="J7" s="879"/>
      <c r="K7" s="613" t="s">
        <v>744</v>
      </c>
      <c r="L7" s="613" t="s">
        <v>745</v>
      </c>
      <c r="M7" s="613" t="s">
        <v>746</v>
      </c>
      <c r="N7" s="613" t="s">
        <v>747</v>
      </c>
      <c r="O7" s="879"/>
      <c r="P7" s="879"/>
      <c r="Q7" s="884"/>
    </row>
    <row r="8" spans="1:19" ht="17" thickBot="1" x14ac:dyDescent="0.25">
      <c r="A8" s="95" t="s">
        <v>141</v>
      </c>
      <c r="B8" s="96" t="s">
        <v>140</v>
      </c>
      <c r="C8" s="96"/>
      <c r="D8" s="96"/>
      <c r="E8" s="96"/>
      <c r="F8" s="96"/>
      <c r="G8" s="96"/>
      <c r="H8" s="96"/>
      <c r="I8" s="96"/>
      <c r="J8" s="96"/>
      <c r="K8" s="96"/>
      <c r="L8" s="96"/>
      <c r="M8" s="96"/>
      <c r="N8" s="96"/>
      <c r="O8" s="96"/>
      <c r="P8" s="97"/>
      <c r="Q8" s="98"/>
    </row>
    <row r="9" spans="1:19" ht="15.75" customHeight="1" x14ac:dyDescent="0.2">
      <c r="A9" s="885" t="s">
        <v>33</v>
      </c>
      <c r="B9" s="887" t="s">
        <v>35</v>
      </c>
      <c r="C9" s="849">
        <v>214</v>
      </c>
      <c r="D9" s="831" t="s">
        <v>3</v>
      </c>
      <c r="E9" s="468" t="s">
        <v>35</v>
      </c>
      <c r="F9" s="206" t="s">
        <v>3</v>
      </c>
      <c r="G9" s="264">
        <v>214</v>
      </c>
      <c r="H9" s="206">
        <v>2.65</v>
      </c>
      <c r="I9" s="206" t="s">
        <v>748</v>
      </c>
      <c r="J9" s="206" t="s">
        <v>721</v>
      </c>
      <c r="K9" s="614">
        <f t="shared" ref="K9:K82" si="0">IF(I9="mg/L",H9,IF(I9="log-mg/L",10^H9,IF(I9="g/L",H9*1000,IF(I9="ug/L",H9/1000,IF(I9="ng/mL",H9/1000,IF(I9="mol/L",H9*G9*1000,IF(I9="log-mol/L",(10^(H9))*G9*1000)))))))</f>
        <v>446.68359215096331</v>
      </c>
      <c r="L9" s="264">
        <f>IF(I9="log-mg/L",H9,LOG(K9))</f>
        <v>2.65</v>
      </c>
      <c r="M9" s="615">
        <f>IF(I9="mol/L",H9,(K9/1000)/G9)</f>
        <v>2.0873065053783331E-3</v>
      </c>
      <c r="N9" s="264">
        <f>IF(I9="log-mol/L",H9,LOG(M9))</f>
        <v>-2.6804137733491906</v>
      </c>
      <c r="O9" s="206">
        <v>25</v>
      </c>
      <c r="P9" s="290" t="s">
        <v>522</v>
      </c>
      <c r="Q9" s="146">
        <f>VLOOKUP(P9,References!$B$7:$F$197,5,FALSE)</f>
        <v>11</v>
      </c>
    </row>
    <row r="10" spans="1:19" ht="15.75" customHeight="1" x14ac:dyDescent="0.2">
      <c r="A10" s="885"/>
      <c r="B10" s="887"/>
      <c r="C10" s="849"/>
      <c r="D10" s="831"/>
      <c r="E10" s="468" t="s">
        <v>35</v>
      </c>
      <c r="F10" s="206" t="s">
        <v>3</v>
      </c>
      <c r="G10" s="264">
        <v>214</v>
      </c>
      <c r="H10" s="209">
        <v>-0.64</v>
      </c>
      <c r="I10" s="206" t="s">
        <v>749</v>
      </c>
      <c r="J10" s="206" t="s">
        <v>725</v>
      </c>
      <c r="K10" s="616">
        <f t="shared" ref="K10" si="1">IF(I10="mg/L",H10,IF(I10="log-mg/L",10^H10,IF(I10="g/L",H10*1000,IF(I10="ug/L",H10/1000,IF(I10="ng/mL",H10/1000,IF(I10="mol/L",H10*G10*1000,IF(I10="log-mol/L",(10^(H10))*G10*1000)))))))</f>
        <v>49024.567769230336</v>
      </c>
      <c r="L10" s="264">
        <f t="shared" ref="L10" si="2">IF(I10="log-mg/L",H10,LOG(K10))</f>
        <v>4.6904137733491904</v>
      </c>
      <c r="M10" s="617">
        <f t="shared" ref="M10" si="3">IF(I10="mol/L",H10,(K10/1000)/G10)</f>
        <v>0.22908676527677727</v>
      </c>
      <c r="N10" s="264">
        <f t="shared" ref="N10" si="4">IF(I10="log-mol/L",H10,LOG(M10))</f>
        <v>-0.64</v>
      </c>
      <c r="O10" s="206">
        <v>25</v>
      </c>
      <c r="P10" s="290" t="s">
        <v>593</v>
      </c>
      <c r="Q10" s="146">
        <f>VLOOKUP(P10,References!$B$7:$F$197,5,FALSE)</f>
        <v>40</v>
      </c>
    </row>
    <row r="11" spans="1:19" x14ac:dyDescent="0.2">
      <c r="A11" s="885"/>
      <c r="B11" s="887"/>
      <c r="C11" s="849"/>
      <c r="D11" s="831"/>
      <c r="E11" s="468" t="s">
        <v>35</v>
      </c>
      <c r="F11" s="206" t="s">
        <v>3</v>
      </c>
      <c r="G11" s="264">
        <v>214</v>
      </c>
      <c r="H11" s="209">
        <v>0.42</v>
      </c>
      <c r="I11" s="206" t="s">
        <v>749</v>
      </c>
      <c r="J11" s="206" t="s">
        <v>672</v>
      </c>
      <c r="K11" s="616">
        <f t="shared" si="0"/>
        <v>562877.35026561178</v>
      </c>
      <c r="L11" s="264">
        <f t="shared" ref="L11:L83" si="5">IF(I11="log-mg/L",H11,LOG(K11))</f>
        <v>5.7504137733491909</v>
      </c>
      <c r="M11" s="264">
        <f t="shared" ref="M11:M83" si="6">IF(I11="mol/L",H11,(K11/1000)/G11)</f>
        <v>2.6302679918953822</v>
      </c>
      <c r="N11" s="264">
        <f t="shared" ref="N11:N83" si="7">IF(I11="log-mol/L",H11,LOG(M11))</f>
        <v>0.42</v>
      </c>
      <c r="O11" s="206" t="s">
        <v>722</v>
      </c>
      <c r="P11" s="290" t="s">
        <v>532</v>
      </c>
      <c r="Q11" s="146">
        <f>VLOOKUP(P11,References!$B$7:$F$197,5,FALSE)</f>
        <v>77</v>
      </c>
    </row>
    <row r="12" spans="1:19" x14ac:dyDescent="0.2">
      <c r="A12" s="885"/>
      <c r="B12" s="887"/>
      <c r="C12" s="849"/>
      <c r="D12" s="831"/>
      <c r="E12" s="468" t="s">
        <v>35</v>
      </c>
      <c r="F12" s="206" t="s">
        <v>3</v>
      </c>
      <c r="G12" s="264">
        <v>214</v>
      </c>
      <c r="H12" s="651">
        <v>3.5799999999999998E-3</v>
      </c>
      <c r="I12" s="206" t="s">
        <v>746</v>
      </c>
      <c r="J12" s="206" t="s">
        <v>673</v>
      </c>
      <c r="K12" s="614">
        <f t="shared" si="0"/>
        <v>766.11999999999989</v>
      </c>
      <c r="L12" s="264">
        <f t="shared" si="5"/>
        <v>2.8842967999930651</v>
      </c>
      <c r="M12" s="615">
        <f t="shared" si="6"/>
        <v>3.5799999999999998E-3</v>
      </c>
      <c r="N12" s="264">
        <f t="shared" si="7"/>
        <v>-2.4461169733561254</v>
      </c>
      <c r="O12" s="206" t="s">
        <v>722</v>
      </c>
      <c r="P12" s="290" t="s">
        <v>677</v>
      </c>
      <c r="Q12" s="146">
        <f>VLOOKUP(P12,References!$B$7:$F$197,5,FALSE)</f>
        <v>23</v>
      </c>
    </row>
    <row r="13" spans="1:19" x14ac:dyDescent="0.2">
      <c r="A13" s="885"/>
      <c r="B13" s="887"/>
      <c r="C13" s="849"/>
      <c r="D13" s="831"/>
      <c r="E13" s="468" t="s">
        <v>35</v>
      </c>
      <c r="F13" s="206" t="s">
        <v>3</v>
      </c>
      <c r="G13" s="264">
        <v>214</v>
      </c>
      <c r="H13" s="651">
        <v>1.5299999999999999E-3</v>
      </c>
      <c r="I13" s="206" t="s">
        <v>746</v>
      </c>
      <c r="J13" s="206" t="s">
        <v>726</v>
      </c>
      <c r="K13" s="614">
        <f t="shared" si="0"/>
        <v>327.42</v>
      </c>
      <c r="L13" s="264">
        <f t="shared" si="5"/>
        <v>2.5151052041667898</v>
      </c>
      <c r="M13" s="615">
        <f t="shared" si="6"/>
        <v>1.5299999999999999E-3</v>
      </c>
      <c r="N13" s="264">
        <f t="shared" si="7"/>
        <v>-2.8153085691824011</v>
      </c>
      <c r="O13" s="206" t="s">
        <v>722</v>
      </c>
      <c r="P13" s="290" t="s">
        <v>677</v>
      </c>
      <c r="Q13" s="146">
        <f>VLOOKUP(P13,References!$B$7:$F$197,5,FALSE)</f>
        <v>23</v>
      </c>
    </row>
    <row r="14" spans="1:19" x14ac:dyDescent="0.2">
      <c r="A14" s="885"/>
      <c r="B14" s="887"/>
      <c r="C14" s="849"/>
      <c r="D14" s="831"/>
      <c r="E14" s="468" t="s">
        <v>35</v>
      </c>
      <c r="F14" s="206" t="s">
        <v>3</v>
      </c>
      <c r="G14" s="264">
        <v>214</v>
      </c>
      <c r="H14" s="209">
        <v>1.37</v>
      </c>
      <c r="I14" s="206" t="s">
        <v>746</v>
      </c>
      <c r="J14" s="206" t="s">
        <v>674</v>
      </c>
      <c r="K14" s="616">
        <f t="shared" si="0"/>
        <v>293180</v>
      </c>
      <c r="L14" s="264">
        <f t="shared" si="5"/>
        <v>5.4671343405055977</v>
      </c>
      <c r="M14" s="264">
        <f t="shared" si="6"/>
        <v>1.37</v>
      </c>
      <c r="N14" s="264">
        <f t="shared" si="7"/>
        <v>0.13672056715640679</v>
      </c>
      <c r="O14" s="206" t="s">
        <v>722</v>
      </c>
      <c r="P14" s="290" t="s">
        <v>677</v>
      </c>
      <c r="Q14" s="146">
        <f>VLOOKUP(P14,References!$B$7:$F$197,5,FALSE)</f>
        <v>23</v>
      </c>
    </row>
    <row r="15" spans="1:19" x14ac:dyDescent="0.2">
      <c r="A15" s="886"/>
      <c r="B15" s="888"/>
      <c r="C15" s="889"/>
      <c r="D15" s="832"/>
      <c r="E15" s="476" t="s">
        <v>35</v>
      </c>
      <c r="F15" s="226" t="s">
        <v>3</v>
      </c>
      <c r="G15" s="278">
        <v>214</v>
      </c>
      <c r="H15" s="665">
        <v>2.0899999999999998E-3</v>
      </c>
      <c r="I15" s="226" t="s">
        <v>746</v>
      </c>
      <c r="J15" s="226" t="s">
        <v>676</v>
      </c>
      <c r="K15" s="620">
        <f t="shared" si="0"/>
        <v>447.26</v>
      </c>
      <c r="L15" s="278">
        <f t="shared" si="5"/>
        <v>2.6505600594602448</v>
      </c>
      <c r="M15" s="621">
        <f t="shared" si="6"/>
        <v>2.0899999999999998E-3</v>
      </c>
      <c r="N15" s="278">
        <f t="shared" si="7"/>
        <v>-2.6798537138889462</v>
      </c>
      <c r="O15" s="226" t="s">
        <v>722</v>
      </c>
      <c r="P15" s="622" t="s">
        <v>677</v>
      </c>
      <c r="Q15" s="189">
        <f>VLOOKUP(P15,References!$B$7:$F$197,5,FALSE)</f>
        <v>23</v>
      </c>
    </row>
    <row r="16" spans="1:19" ht="15.75" customHeight="1" x14ac:dyDescent="0.2">
      <c r="A16" s="885" t="s">
        <v>36</v>
      </c>
      <c r="B16" s="887" t="s">
        <v>37</v>
      </c>
      <c r="C16" s="849">
        <v>264.10000000000002</v>
      </c>
      <c r="D16" s="831" t="s">
        <v>4</v>
      </c>
      <c r="E16" s="468" t="s">
        <v>37</v>
      </c>
      <c r="F16" s="206" t="s">
        <v>4</v>
      </c>
      <c r="G16" s="264">
        <v>264.10000000000002</v>
      </c>
      <c r="H16" s="209">
        <v>2.08</v>
      </c>
      <c r="I16" s="206" t="s">
        <v>748</v>
      </c>
      <c r="J16" s="206" t="s">
        <v>721</v>
      </c>
      <c r="K16" s="614">
        <f t="shared" si="0"/>
        <v>120.22644346174135</v>
      </c>
      <c r="L16" s="264">
        <f t="shared" si="5"/>
        <v>2.08</v>
      </c>
      <c r="M16" s="623">
        <f t="shared" si="6"/>
        <v>4.552307590372637E-4</v>
      </c>
      <c r="N16" s="264">
        <f t="shared" si="7"/>
        <v>-3.3417684012069238</v>
      </c>
      <c r="O16" s="206">
        <v>25</v>
      </c>
      <c r="P16" s="290" t="s">
        <v>522</v>
      </c>
      <c r="Q16" s="146">
        <f>VLOOKUP(P16,References!$B$7:$F$197,5,FALSE)</f>
        <v>11</v>
      </c>
    </row>
    <row r="17" spans="1:17" ht="15.75" customHeight="1" x14ac:dyDescent="0.2">
      <c r="A17" s="885"/>
      <c r="B17" s="887"/>
      <c r="C17" s="849"/>
      <c r="D17" s="831"/>
      <c r="E17" s="468" t="s">
        <v>37</v>
      </c>
      <c r="F17" s="206" t="s">
        <v>4</v>
      </c>
      <c r="G17" s="264">
        <v>264.10000000000002</v>
      </c>
      <c r="H17" s="209">
        <v>-1.43</v>
      </c>
      <c r="I17" s="206" t="s">
        <v>749</v>
      </c>
      <c r="J17" s="206" t="s">
        <v>725</v>
      </c>
      <c r="K17" s="614">
        <f t="shared" ref="K17" si="8">IF(I17="mg/L",H17,IF(I17="log-mg/L",10^H17,IF(I17="g/L",H17*1000,IF(I17="ug/L",H17/1000,IF(I17="ng/mL",H17/1000,IF(I17="mol/L",H17*G17*1000,IF(I17="log-mol/L",(10^(H17))*G17*1000)))))))</f>
        <v>9812.2454004563278</v>
      </c>
      <c r="L17" s="264">
        <f t="shared" ref="L17" si="9">IF(I17="log-mg/L",H17,LOG(K17))</f>
        <v>3.9917684012069241</v>
      </c>
      <c r="M17" s="617">
        <f t="shared" ref="M17" si="10">IF(I17="mol/L",H17,(K17/1000)/G17)</f>
        <v>3.7153522909717254E-2</v>
      </c>
      <c r="N17" s="264">
        <f t="shared" ref="N17" si="11">IF(I17="log-mol/L",H17,LOG(M17))</f>
        <v>-1.43</v>
      </c>
      <c r="O17" s="206">
        <v>25</v>
      </c>
      <c r="P17" s="290" t="s">
        <v>593</v>
      </c>
      <c r="Q17" s="146">
        <f>VLOOKUP(P17,References!$B$7:$F$197,5,FALSE)</f>
        <v>40</v>
      </c>
    </row>
    <row r="18" spans="1:17" x14ac:dyDescent="0.2">
      <c r="A18" s="885"/>
      <c r="B18" s="887"/>
      <c r="C18" s="849"/>
      <c r="D18" s="831"/>
      <c r="E18" s="468" t="s">
        <v>37</v>
      </c>
      <c r="F18" s="206" t="s">
        <v>4</v>
      </c>
      <c r="G18" s="264">
        <v>264.10000000000002</v>
      </c>
      <c r="H18" s="209">
        <v>-0.37</v>
      </c>
      <c r="I18" s="206" t="s">
        <v>749</v>
      </c>
      <c r="J18" s="206" t="s">
        <v>672</v>
      </c>
      <c r="K18" s="616">
        <f t="shared" si="0"/>
        <v>112659.65091550064</v>
      </c>
      <c r="L18" s="264">
        <f t="shared" si="5"/>
        <v>5.0517684012069237</v>
      </c>
      <c r="M18" s="617">
        <f t="shared" si="6"/>
        <v>0.42657951880159267</v>
      </c>
      <c r="N18" s="264">
        <f t="shared" si="7"/>
        <v>-0.37</v>
      </c>
      <c r="O18" s="206" t="s">
        <v>722</v>
      </c>
      <c r="P18" s="290" t="s">
        <v>532</v>
      </c>
      <c r="Q18" s="146">
        <f>VLOOKUP(P18,References!$B$7:$F$197,5,FALSE)</f>
        <v>77</v>
      </c>
    </row>
    <row r="19" spans="1:17" x14ac:dyDescent="0.2">
      <c r="A19" s="885"/>
      <c r="B19" s="887"/>
      <c r="C19" s="849"/>
      <c r="D19" s="831"/>
      <c r="E19" s="468" t="s">
        <v>37</v>
      </c>
      <c r="F19" s="206" t="s">
        <v>4</v>
      </c>
      <c r="G19" s="264">
        <v>264.10000000000002</v>
      </c>
      <c r="H19" s="651">
        <v>2.31E-4</v>
      </c>
      <c r="I19" s="206" t="s">
        <v>746</v>
      </c>
      <c r="J19" s="206" t="s">
        <v>673</v>
      </c>
      <c r="K19" s="614">
        <f t="shared" si="0"/>
        <v>61.007100000000008</v>
      </c>
      <c r="L19" s="264">
        <f t="shared" si="5"/>
        <v>1.7853803810990685</v>
      </c>
      <c r="M19" s="623">
        <f t="shared" si="6"/>
        <v>2.31E-4</v>
      </c>
      <c r="N19" s="264">
        <f t="shared" si="7"/>
        <v>-3.6363880201078556</v>
      </c>
      <c r="O19" s="206" t="s">
        <v>722</v>
      </c>
      <c r="P19" s="290" t="s">
        <v>677</v>
      </c>
      <c r="Q19" s="146">
        <f>VLOOKUP(P19,References!$B$7:$F$197,5,FALSE)</f>
        <v>23</v>
      </c>
    </row>
    <row r="20" spans="1:17" x14ac:dyDescent="0.2">
      <c r="A20" s="885"/>
      <c r="B20" s="887"/>
      <c r="C20" s="849"/>
      <c r="D20" s="831"/>
      <c r="E20" s="468" t="s">
        <v>37</v>
      </c>
      <c r="F20" s="206" t="s">
        <v>4</v>
      </c>
      <c r="G20" s="264">
        <v>264.10000000000002</v>
      </c>
      <c r="H20" s="651">
        <v>2.7900000000000001E-4</v>
      </c>
      <c r="I20" s="206" t="s">
        <v>746</v>
      </c>
      <c r="J20" s="206" t="s">
        <v>726</v>
      </c>
      <c r="K20" s="614">
        <f t="shared" si="0"/>
        <v>73.683900000000008</v>
      </c>
      <c r="L20" s="264">
        <f t="shared" si="5"/>
        <v>1.8673726044805217</v>
      </c>
      <c r="M20" s="623">
        <f t="shared" si="6"/>
        <v>2.7900000000000001E-4</v>
      </c>
      <c r="N20" s="264">
        <f t="shared" si="7"/>
        <v>-3.5543957967264026</v>
      </c>
      <c r="O20" s="206" t="s">
        <v>722</v>
      </c>
      <c r="P20" s="290" t="s">
        <v>677</v>
      </c>
      <c r="Q20" s="146">
        <f>VLOOKUP(P20,References!$B$7:$F$197,5,FALSE)</f>
        <v>23</v>
      </c>
    </row>
    <row r="21" spans="1:17" x14ac:dyDescent="0.2">
      <c r="A21" s="885"/>
      <c r="B21" s="887"/>
      <c r="C21" s="849"/>
      <c r="D21" s="831"/>
      <c r="E21" s="468" t="s">
        <v>37</v>
      </c>
      <c r="F21" s="206" t="s">
        <v>4</v>
      </c>
      <c r="G21" s="264">
        <v>264.10000000000002</v>
      </c>
      <c r="H21" s="647">
        <v>1.85</v>
      </c>
      <c r="I21" s="206" t="s">
        <v>746</v>
      </c>
      <c r="J21" s="206" t="s">
        <v>674</v>
      </c>
      <c r="K21" s="616">
        <f t="shared" si="0"/>
        <v>488585.00000000012</v>
      </c>
      <c r="L21" s="264">
        <f t="shared" si="5"/>
        <v>5.6889401296099376</v>
      </c>
      <c r="M21" s="264">
        <f t="shared" si="6"/>
        <v>1.85</v>
      </c>
      <c r="N21" s="264">
        <f t="shared" si="7"/>
        <v>0.26717172840301384</v>
      </c>
      <c r="O21" s="206" t="s">
        <v>722</v>
      </c>
      <c r="P21" s="290" t="s">
        <v>677</v>
      </c>
      <c r="Q21" s="146">
        <f>VLOOKUP(P21,References!$B$7:$F$197,5,FALSE)</f>
        <v>23</v>
      </c>
    </row>
    <row r="22" spans="1:17" x14ac:dyDescent="0.2">
      <c r="A22" s="885"/>
      <c r="B22" s="887"/>
      <c r="C22" s="849"/>
      <c r="D22" s="831"/>
      <c r="E22" s="468" t="s">
        <v>37</v>
      </c>
      <c r="F22" s="206" t="s">
        <v>4</v>
      </c>
      <c r="G22" s="264">
        <v>264.10000000000002</v>
      </c>
      <c r="H22" s="651">
        <v>4.55E-4</v>
      </c>
      <c r="I22" s="206" t="s">
        <v>746</v>
      </c>
      <c r="J22" s="206" t="s">
        <v>676</v>
      </c>
      <c r="K22" s="614">
        <f t="shared" si="0"/>
        <v>120.16550000000001</v>
      </c>
      <c r="L22" s="264">
        <f t="shared" si="5"/>
        <v>2.0797797978640364</v>
      </c>
      <c r="M22" s="623">
        <f t="shared" si="6"/>
        <v>4.55E-4</v>
      </c>
      <c r="N22" s="264">
        <f t="shared" si="7"/>
        <v>-3.3419886033428874</v>
      </c>
      <c r="O22" s="206" t="s">
        <v>722</v>
      </c>
      <c r="P22" s="290" t="s">
        <v>677</v>
      </c>
      <c r="Q22" s="146">
        <f>VLOOKUP(P22,References!$B$7:$F$197,5,FALSE)</f>
        <v>23</v>
      </c>
    </row>
    <row r="23" spans="1:17" x14ac:dyDescent="0.2">
      <c r="A23" s="890" t="s">
        <v>38</v>
      </c>
      <c r="B23" s="891" t="s">
        <v>39</v>
      </c>
      <c r="C23" s="830">
        <v>314.10000000000002</v>
      </c>
      <c r="D23" s="830" t="s">
        <v>5</v>
      </c>
      <c r="E23" s="475" t="s">
        <v>39</v>
      </c>
      <c r="F23" s="224" t="s">
        <v>5</v>
      </c>
      <c r="G23" s="224">
        <v>314.10000000000002</v>
      </c>
      <c r="H23" s="253">
        <v>1.47</v>
      </c>
      <c r="I23" s="224" t="s">
        <v>748</v>
      </c>
      <c r="J23" s="224" t="s">
        <v>721</v>
      </c>
      <c r="K23" s="624">
        <f t="shared" si="0"/>
        <v>29.512092266663863</v>
      </c>
      <c r="L23" s="276">
        <f t="shared" si="5"/>
        <v>1.47</v>
      </c>
      <c r="M23" s="625">
        <f t="shared" si="6"/>
        <v>9.3957632176580271E-5</v>
      </c>
      <c r="N23" s="276">
        <f t="shared" si="7"/>
        <v>-4.0270679363985042</v>
      </c>
      <c r="O23" s="224">
        <v>25</v>
      </c>
      <c r="P23" s="626" t="s">
        <v>522</v>
      </c>
      <c r="Q23" s="188">
        <f>VLOOKUP(P23,References!$B$7:$F$197,5,FALSE)</f>
        <v>11</v>
      </c>
    </row>
    <row r="24" spans="1:17" x14ac:dyDescent="0.2">
      <c r="A24" s="885"/>
      <c r="B24" s="887"/>
      <c r="C24" s="831"/>
      <c r="D24" s="831"/>
      <c r="E24" s="468" t="s">
        <v>39</v>
      </c>
      <c r="F24" s="206" t="s">
        <v>5</v>
      </c>
      <c r="G24" s="206">
        <v>314.10000000000002</v>
      </c>
      <c r="H24" s="209">
        <v>-2.2200000000000002</v>
      </c>
      <c r="I24" s="206" t="s">
        <v>749</v>
      </c>
      <c r="J24" s="206" t="s">
        <v>725</v>
      </c>
      <c r="K24" s="614">
        <f t="shared" ref="K24" si="12">IF(I24="mg/L",H24,IF(I24="log-mg/L",10^H24,IF(I24="g/L",H24*1000,IF(I24="ug/L",H24/1000,IF(I24="ng/mL",H24/1000,IF(I24="mol/L",H24*G24*1000,IF(I24="log-mol/L",(10^(H24))*G24*1000)))))))</f>
        <v>1892.6396598595561</v>
      </c>
      <c r="L24" s="264">
        <f t="shared" ref="L24" si="13">IF(I24="log-mg/L",H24,LOG(K24))</f>
        <v>3.2770679363985042</v>
      </c>
      <c r="M24" s="617">
        <f t="shared" ref="M24" si="14">IF(I24="mol/L",H24,(K24/1000)/G24)</f>
        <v>6.0255958607435718E-3</v>
      </c>
      <c r="N24" s="264">
        <f t="shared" ref="N24" si="15">IF(I24="log-mol/L",H24,LOG(M24))</f>
        <v>-2.2200000000000002</v>
      </c>
      <c r="O24" s="206">
        <v>25</v>
      </c>
      <c r="P24" s="290" t="s">
        <v>593</v>
      </c>
      <c r="Q24" s="146">
        <f>VLOOKUP(P24,References!$B$7:$F$197,5,FALSE)</f>
        <v>40</v>
      </c>
    </row>
    <row r="25" spans="1:17" x14ac:dyDescent="0.2">
      <c r="A25" s="885"/>
      <c r="B25" s="887"/>
      <c r="C25" s="831"/>
      <c r="D25" s="831"/>
      <c r="E25" s="468" t="s">
        <v>39</v>
      </c>
      <c r="F25" s="206" t="s">
        <v>5</v>
      </c>
      <c r="G25" s="206">
        <v>314.10000000000002</v>
      </c>
      <c r="H25" s="209">
        <v>-1.1599999999999999</v>
      </c>
      <c r="I25" s="206" t="s">
        <v>749</v>
      </c>
      <c r="J25" s="206" t="s">
        <v>672</v>
      </c>
      <c r="K25" s="616">
        <f t="shared" si="0"/>
        <v>21730.410796563796</v>
      </c>
      <c r="L25" s="264">
        <f t="shared" si="5"/>
        <v>4.3370679363985047</v>
      </c>
      <c r="M25" s="617">
        <f t="shared" si="6"/>
        <v>6.9183097091893644E-2</v>
      </c>
      <c r="N25" s="264">
        <f t="shared" si="7"/>
        <v>-1.1599999999999999</v>
      </c>
      <c r="O25" s="206" t="s">
        <v>722</v>
      </c>
      <c r="P25" s="290" t="s">
        <v>532</v>
      </c>
      <c r="Q25" s="146">
        <f>VLOOKUP(P25,References!$B$7:$F$197,5,FALSE)</f>
        <v>77</v>
      </c>
    </row>
    <row r="26" spans="1:17" x14ac:dyDescent="0.2">
      <c r="A26" s="885"/>
      <c r="B26" s="887"/>
      <c r="C26" s="831"/>
      <c r="D26" s="831"/>
      <c r="E26" s="468" t="s">
        <v>39</v>
      </c>
      <c r="F26" s="206" t="s">
        <v>5</v>
      </c>
      <c r="G26" s="206">
        <v>314.10000000000002</v>
      </c>
      <c r="H26" s="651">
        <v>1.5E-5</v>
      </c>
      <c r="I26" s="206" t="s">
        <v>746</v>
      </c>
      <c r="J26" s="206" t="s">
        <v>673</v>
      </c>
      <c r="K26" s="614">
        <f t="shared" si="0"/>
        <v>4.7115</v>
      </c>
      <c r="L26" s="264">
        <f t="shared" si="5"/>
        <v>0.67315919545418601</v>
      </c>
      <c r="M26" s="616">
        <f t="shared" si="6"/>
        <v>1.5E-5</v>
      </c>
      <c r="N26" s="264">
        <f t="shared" si="7"/>
        <v>-4.8239087409443187</v>
      </c>
      <c r="O26" s="206" t="s">
        <v>722</v>
      </c>
      <c r="P26" s="290" t="s">
        <v>677</v>
      </c>
      <c r="Q26" s="146">
        <f>VLOOKUP(P26,References!$B$7:$F$197,5,FALSE)</f>
        <v>23</v>
      </c>
    </row>
    <row r="27" spans="1:17" x14ac:dyDescent="0.2">
      <c r="A27" s="885"/>
      <c r="B27" s="887"/>
      <c r="C27" s="831"/>
      <c r="D27" s="831"/>
      <c r="E27" s="468" t="s">
        <v>39</v>
      </c>
      <c r="F27" s="206" t="s">
        <v>5</v>
      </c>
      <c r="G27" s="206">
        <v>314.10000000000002</v>
      </c>
      <c r="H27" s="651">
        <v>1E-4</v>
      </c>
      <c r="I27" s="206" t="s">
        <v>746</v>
      </c>
      <c r="J27" s="206" t="s">
        <v>726</v>
      </c>
      <c r="K27" s="614">
        <f t="shared" si="0"/>
        <v>31.41</v>
      </c>
      <c r="L27" s="264">
        <f t="shared" si="5"/>
        <v>1.4970679363985049</v>
      </c>
      <c r="M27" s="206">
        <f t="shared" si="6"/>
        <v>1E-4</v>
      </c>
      <c r="N27" s="264">
        <f t="shared" si="7"/>
        <v>-4</v>
      </c>
      <c r="O27" s="206" t="s">
        <v>722</v>
      </c>
      <c r="P27" s="290" t="s">
        <v>677</v>
      </c>
      <c r="Q27" s="146">
        <f>VLOOKUP(P27,References!$B$7:$F$197,5,FALSE)</f>
        <v>23</v>
      </c>
    </row>
    <row r="28" spans="1:17" x14ac:dyDescent="0.2">
      <c r="A28" s="885"/>
      <c r="B28" s="887"/>
      <c r="C28" s="831"/>
      <c r="D28" s="831"/>
      <c r="E28" s="468" t="s">
        <v>39</v>
      </c>
      <c r="F28" s="206" t="s">
        <v>5</v>
      </c>
      <c r="G28" s="206">
        <v>314.10000000000002</v>
      </c>
      <c r="H28" s="647">
        <v>2.2000000000000002</v>
      </c>
      <c r="I28" s="206" t="s">
        <v>746</v>
      </c>
      <c r="J28" s="206" t="s">
        <v>674</v>
      </c>
      <c r="K28" s="616">
        <f t="shared" si="0"/>
        <v>691020.00000000012</v>
      </c>
      <c r="L28" s="264">
        <f t="shared" si="5"/>
        <v>5.8394906172207115</v>
      </c>
      <c r="M28" s="206">
        <f t="shared" si="6"/>
        <v>2.2000000000000002</v>
      </c>
      <c r="N28" s="264">
        <f t="shared" si="7"/>
        <v>0.34242268082220628</v>
      </c>
      <c r="O28" s="206" t="s">
        <v>722</v>
      </c>
      <c r="P28" s="290" t="s">
        <v>677</v>
      </c>
      <c r="Q28" s="146">
        <f>VLOOKUP(P28,References!$B$7:$F$197,5,FALSE)</f>
        <v>23</v>
      </c>
    </row>
    <row r="29" spans="1:17" x14ac:dyDescent="0.2">
      <c r="A29" s="886"/>
      <c r="B29" s="888"/>
      <c r="C29" s="832"/>
      <c r="D29" s="832"/>
      <c r="E29" s="476" t="s">
        <v>39</v>
      </c>
      <c r="F29" s="226" t="s">
        <v>5</v>
      </c>
      <c r="G29" s="226">
        <v>314.10000000000002</v>
      </c>
      <c r="H29" s="665">
        <v>9.1100000000000005E-5</v>
      </c>
      <c r="I29" s="226" t="s">
        <v>746</v>
      </c>
      <c r="J29" s="226" t="s">
        <v>676</v>
      </c>
      <c r="K29" s="620">
        <f t="shared" si="0"/>
        <v>28.614510000000003</v>
      </c>
      <c r="L29" s="278">
        <f t="shared" si="5"/>
        <v>1.4565863133715031</v>
      </c>
      <c r="M29" s="627">
        <f t="shared" si="6"/>
        <v>9.1100000000000005E-5</v>
      </c>
      <c r="N29" s="278">
        <f t="shared" si="7"/>
        <v>-4.0404816230270013</v>
      </c>
      <c r="O29" s="226" t="s">
        <v>722</v>
      </c>
      <c r="P29" s="622" t="s">
        <v>677</v>
      </c>
      <c r="Q29" s="189">
        <f>VLOOKUP(P29,References!$B$7:$F$197,5,FALSE)</f>
        <v>23</v>
      </c>
    </row>
    <row r="30" spans="1:17" ht="15.75" customHeight="1" x14ac:dyDescent="0.2">
      <c r="A30" s="885" t="s">
        <v>40</v>
      </c>
      <c r="B30" s="887" t="s">
        <v>41</v>
      </c>
      <c r="C30" s="831">
        <v>364.1</v>
      </c>
      <c r="D30" s="831" t="s">
        <v>6</v>
      </c>
      <c r="E30" s="468" t="s">
        <v>41</v>
      </c>
      <c r="F30" s="206" t="s">
        <v>6</v>
      </c>
      <c r="G30" s="206">
        <v>364.1</v>
      </c>
      <c r="H30" s="209">
        <v>118000</v>
      </c>
      <c r="I30" s="206" t="s">
        <v>744</v>
      </c>
      <c r="J30" s="206" t="s">
        <v>668</v>
      </c>
      <c r="K30" s="616">
        <f t="shared" si="0"/>
        <v>118000</v>
      </c>
      <c r="L30" s="264">
        <f t="shared" si="5"/>
        <v>5.071882007306125</v>
      </c>
      <c r="M30" s="617">
        <f t="shared" si="6"/>
        <v>0.32408678934358692</v>
      </c>
      <c r="N30" s="264">
        <f t="shared" si="7"/>
        <v>-0.48933867162781841</v>
      </c>
      <c r="O30" s="206">
        <v>21.6</v>
      </c>
      <c r="P30" s="290" t="s">
        <v>512</v>
      </c>
      <c r="Q30" s="146">
        <f>VLOOKUP(P30,References!$B$7:$F$197,5,FALSE)</f>
        <v>38</v>
      </c>
    </row>
    <row r="31" spans="1:17" ht="15.75" customHeight="1" x14ac:dyDescent="0.2">
      <c r="A31" s="885"/>
      <c r="B31" s="887"/>
      <c r="C31" s="831"/>
      <c r="D31" s="831"/>
      <c r="E31" s="468" t="s">
        <v>41</v>
      </c>
      <c r="F31" s="206" t="s">
        <v>6</v>
      </c>
      <c r="G31" s="206">
        <v>364.1</v>
      </c>
      <c r="H31" s="209">
        <v>-3.01</v>
      </c>
      <c r="I31" s="206" t="s">
        <v>749</v>
      </c>
      <c r="J31" s="206" t="s">
        <v>725</v>
      </c>
      <c r="K31" s="614">
        <f t="shared" ref="K31" si="16">IF(I31="mg/L",H31,IF(I31="log-mg/L",10^H31,IF(I31="g/L",H31*1000,IF(I31="ug/L",H31/1000,IF(I31="ng/mL",H31/1000,IF(I31="mol/L",H31*G31*1000,IF(I31="log-mol/L",(10^(H31))*G31*1000)))))))</f>
        <v>355.81207215001052</v>
      </c>
      <c r="L31" s="264">
        <f t="shared" ref="L31" si="17">IF(I31="log-mg/L",H31,LOG(K31))</f>
        <v>2.5512206789339436</v>
      </c>
      <c r="M31" s="616">
        <f t="shared" ref="M31" si="18">IF(I31="mol/L",H31,(K31/1000)/G31)</f>
        <v>9.7723722095581023E-4</v>
      </c>
      <c r="N31" s="264">
        <f t="shared" ref="N31" si="19">IF(I31="log-mol/L",H31,LOG(M31))</f>
        <v>-3.01</v>
      </c>
      <c r="O31" s="206">
        <v>25</v>
      </c>
      <c r="P31" s="290" t="s">
        <v>593</v>
      </c>
      <c r="Q31" s="146">
        <f>VLOOKUP(P31,References!$B$7:$F$197,5,FALSE)</f>
        <v>40</v>
      </c>
    </row>
    <row r="32" spans="1:17" x14ac:dyDescent="0.2">
      <c r="A32" s="885"/>
      <c r="B32" s="887"/>
      <c r="C32" s="831"/>
      <c r="D32" s="831"/>
      <c r="E32" s="468" t="s">
        <v>41</v>
      </c>
      <c r="F32" s="206" t="s">
        <v>6</v>
      </c>
      <c r="G32" s="206">
        <v>364.1</v>
      </c>
      <c r="H32" s="209">
        <v>0.82</v>
      </c>
      <c r="I32" s="206" t="s">
        <v>748</v>
      </c>
      <c r="J32" s="206" t="s">
        <v>721</v>
      </c>
      <c r="K32" s="264">
        <f t="shared" si="0"/>
        <v>6.6069344800759611</v>
      </c>
      <c r="L32" s="264">
        <f t="shared" si="5"/>
        <v>0.82</v>
      </c>
      <c r="M32" s="616">
        <f t="shared" si="6"/>
        <v>1.8145933754671684E-5</v>
      </c>
      <c r="N32" s="264">
        <f t="shared" si="7"/>
        <v>-4.7412206789339439</v>
      </c>
      <c r="O32" s="206">
        <v>25</v>
      </c>
      <c r="P32" s="290" t="s">
        <v>522</v>
      </c>
      <c r="Q32" s="146">
        <f>VLOOKUP(P32,References!$B$7:$F$197,5,FALSE)</f>
        <v>11</v>
      </c>
    </row>
    <row r="33" spans="1:17" x14ac:dyDescent="0.2">
      <c r="A33" s="885"/>
      <c r="B33" s="887"/>
      <c r="C33" s="831"/>
      <c r="D33" s="831"/>
      <c r="E33" s="468" t="s">
        <v>41</v>
      </c>
      <c r="F33" s="206" t="s">
        <v>6</v>
      </c>
      <c r="G33" s="206">
        <v>364.1</v>
      </c>
      <c r="H33" s="209">
        <v>-1.94</v>
      </c>
      <c r="I33" s="206" t="s">
        <v>749</v>
      </c>
      <c r="J33" s="206" t="s">
        <v>672</v>
      </c>
      <c r="K33" s="614">
        <f t="shared" si="0"/>
        <v>4180.4273358701503</v>
      </c>
      <c r="L33" s="264">
        <f t="shared" si="5"/>
        <v>3.6212206789339438</v>
      </c>
      <c r="M33" s="617">
        <f t="shared" si="6"/>
        <v>1.1481536214968828E-2</v>
      </c>
      <c r="N33" s="264">
        <f t="shared" si="7"/>
        <v>-1.94</v>
      </c>
      <c r="O33" s="206" t="s">
        <v>722</v>
      </c>
      <c r="P33" s="290" t="s">
        <v>532</v>
      </c>
      <c r="Q33" s="146">
        <f>VLOOKUP(P33,References!$B$7:$F$197,5,FALSE)</f>
        <v>77</v>
      </c>
    </row>
    <row r="34" spans="1:17" x14ac:dyDescent="0.2">
      <c r="A34" s="885"/>
      <c r="B34" s="887"/>
      <c r="C34" s="831"/>
      <c r="D34" s="831"/>
      <c r="E34" s="468" t="s">
        <v>41</v>
      </c>
      <c r="F34" s="206" t="s">
        <v>6</v>
      </c>
      <c r="G34" s="206">
        <v>364.1</v>
      </c>
      <c r="H34" s="651">
        <v>9.6899999999999996E-7</v>
      </c>
      <c r="I34" s="206" t="s">
        <v>746</v>
      </c>
      <c r="J34" s="206" t="s">
        <v>673</v>
      </c>
      <c r="K34" s="617">
        <f t="shared" si="0"/>
        <v>0.35281290000000004</v>
      </c>
      <c r="L34" s="264">
        <f t="shared" si="5"/>
        <v>-0.45245554401529087</v>
      </c>
      <c r="M34" s="616">
        <f t="shared" si="6"/>
        <v>9.6899999999999996E-7</v>
      </c>
      <c r="N34" s="264">
        <f t="shared" si="7"/>
        <v>-6.0136762229492344</v>
      </c>
      <c r="O34" s="206" t="s">
        <v>722</v>
      </c>
      <c r="P34" s="290" t="s">
        <v>677</v>
      </c>
      <c r="Q34" s="146">
        <f>VLOOKUP(P34,References!$B$7:$F$197,5,FALSE)</f>
        <v>23</v>
      </c>
    </row>
    <row r="35" spans="1:17" x14ac:dyDescent="0.2">
      <c r="A35" s="885"/>
      <c r="B35" s="887"/>
      <c r="C35" s="831"/>
      <c r="D35" s="831"/>
      <c r="E35" s="468" t="s">
        <v>41</v>
      </c>
      <c r="F35" s="206" t="s">
        <v>6</v>
      </c>
      <c r="G35" s="206">
        <v>364.1</v>
      </c>
      <c r="H35" s="651">
        <v>1.1800000000000001E-5</v>
      </c>
      <c r="I35" s="206" t="s">
        <v>746</v>
      </c>
      <c r="J35" s="206" t="s">
        <v>726</v>
      </c>
      <c r="K35" s="264">
        <f t="shared" si="0"/>
        <v>4.296380000000001</v>
      </c>
      <c r="L35" s="264">
        <f t="shared" si="5"/>
        <v>0.63310268624006927</v>
      </c>
      <c r="M35" s="616">
        <f t="shared" si="6"/>
        <v>1.1800000000000001E-5</v>
      </c>
      <c r="N35" s="264">
        <f t="shared" si="7"/>
        <v>-4.928117992693875</v>
      </c>
      <c r="O35" s="206" t="s">
        <v>722</v>
      </c>
      <c r="P35" s="290" t="s">
        <v>677</v>
      </c>
      <c r="Q35" s="146">
        <f>VLOOKUP(P35,References!$B$7:$F$197,5,FALSE)</f>
        <v>23</v>
      </c>
    </row>
    <row r="36" spans="1:17" x14ac:dyDescent="0.2">
      <c r="A36" s="885"/>
      <c r="B36" s="887"/>
      <c r="C36" s="831"/>
      <c r="D36" s="831"/>
      <c r="E36" s="468" t="s">
        <v>41</v>
      </c>
      <c r="F36" s="206" t="s">
        <v>6</v>
      </c>
      <c r="G36" s="206">
        <v>364.1</v>
      </c>
      <c r="H36" s="209">
        <v>2.59</v>
      </c>
      <c r="I36" s="206" t="s">
        <v>746</v>
      </c>
      <c r="J36" s="206" t="s">
        <v>674</v>
      </c>
      <c r="K36" s="616">
        <f t="shared" si="0"/>
        <v>943019</v>
      </c>
      <c r="L36" s="264">
        <f t="shared" si="5"/>
        <v>5.9745204430151952</v>
      </c>
      <c r="M36" s="264">
        <f t="shared" si="6"/>
        <v>2.59</v>
      </c>
      <c r="N36" s="264">
        <f t="shared" si="7"/>
        <v>0.4132997640812518</v>
      </c>
      <c r="O36" s="206" t="s">
        <v>722</v>
      </c>
      <c r="P36" s="290" t="s">
        <v>677</v>
      </c>
      <c r="Q36" s="146">
        <f>VLOOKUP(P36,References!$B$7:$F$197,5,FALSE)</f>
        <v>23</v>
      </c>
    </row>
    <row r="37" spans="1:17" x14ac:dyDescent="0.2">
      <c r="A37" s="885"/>
      <c r="B37" s="887"/>
      <c r="C37" s="831"/>
      <c r="D37" s="831"/>
      <c r="E37" s="468" t="s">
        <v>41</v>
      </c>
      <c r="F37" s="206" t="s">
        <v>6</v>
      </c>
      <c r="G37" s="206">
        <v>364.1</v>
      </c>
      <c r="H37" s="209">
        <v>0.31900000000000001</v>
      </c>
      <c r="I37" s="206" t="s">
        <v>746</v>
      </c>
      <c r="J37" s="206" t="s">
        <v>676</v>
      </c>
      <c r="K37" s="616">
        <f t="shared" si="0"/>
        <v>116147.90000000001</v>
      </c>
      <c r="L37" s="264">
        <f t="shared" si="5"/>
        <v>5.0650113619911252</v>
      </c>
      <c r="M37" s="617">
        <f t="shared" si="6"/>
        <v>0.31900000000000001</v>
      </c>
      <c r="N37" s="264">
        <f t="shared" si="7"/>
        <v>-0.49620931694281889</v>
      </c>
      <c r="O37" s="206" t="s">
        <v>722</v>
      </c>
      <c r="P37" s="290" t="s">
        <v>677</v>
      </c>
      <c r="Q37" s="146">
        <f>VLOOKUP(P37,References!$B$7:$F$197,5,FALSE)</f>
        <v>23</v>
      </c>
    </row>
    <row r="38" spans="1:17" x14ac:dyDescent="0.2">
      <c r="A38" s="890" t="s">
        <v>42</v>
      </c>
      <c r="B38" s="891" t="s">
        <v>43</v>
      </c>
      <c r="C38" s="830">
        <v>414.1</v>
      </c>
      <c r="D38" s="830" t="s">
        <v>7</v>
      </c>
      <c r="E38" s="475" t="s">
        <v>43</v>
      </c>
      <c r="F38" s="224" t="s">
        <v>7</v>
      </c>
      <c r="G38" s="224">
        <v>414.1</v>
      </c>
      <c r="H38" s="253">
        <v>4340</v>
      </c>
      <c r="I38" s="224" t="s">
        <v>744</v>
      </c>
      <c r="J38" s="224" t="s">
        <v>668</v>
      </c>
      <c r="K38" s="224">
        <f t="shared" si="0"/>
        <v>4340</v>
      </c>
      <c r="L38" s="276">
        <f t="shared" si="5"/>
        <v>3.6374897295125108</v>
      </c>
      <c r="M38" s="628">
        <f t="shared" si="6"/>
        <v>1.0480560251147065E-2</v>
      </c>
      <c r="N38" s="276">
        <f t="shared" si="7"/>
        <v>-1.9796155009898675</v>
      </c>
      <c r="O38" s="224">
        <v>24.1</v>
      </c>
      <c r="P38" s="626" t="s">
        <v>512</v>
      </c>
      <c r="Q38" s="188">
        <f>VLOOKUP(P38,References!$B$7:$F$197,5,FALSE)</f>
        <v>38</v>
      </c>
    </row>
    <row r="39" spans="1:17" x14ac:dyDescent="0.2">
      <c r="A39" s="885"/>
      <c r="B39" s="887"/>
      <c r="C39" s="831"/>
      <c r="D39" s="831"/>
      <c r="E39" s="468" t="s">
        <v>43</v>
      </c>
      <c r="F39" s="206" t="s">
        <v>7</v>
      </c>
      <c r="G39" s="206">
        <v>414.1</v>
      </c>
      <c r="H39" s="209">
        <v>-3.81</v>
      </c>
      <c r="I39" s="206" t="s">
        <v>749</v>
      </c>
      <c r="J39" s="206" t="s">
        <v>725</v>
      </c>
      <c r="K39" s="614">
        <f t="shared" ref="K39" si="20">IF(I39="mg/L",H39,IF(I39="log-mg/L",10^H39,IF(I39="g/L",H39*1000,IF(I39="ug/L",H39/1000,IF(I39="ng/mL",H39/1000,IF(I39="mol/L",H39*G39*1000,IF(I39="log-mol/L",(10^(H39))*G39*1000)))))))</f>
        <v>64.136496189165783</v>
      </c>
      <c r="L39" s="264">
        <f t="shared" ref="L39" si="21">IF(I39="log-mg/L",H39,LOG(K39))</f>
        <v>1.8071052305023776</v>
      </c>
      <c r="M39" s="623">
        <f t="shared" ref="M39" si="22">IF(I39="mol/L",H39,(K39/1000)/G39)</f>
        <v>1.5488166189124794E-4</v>
      </c>
      <c r="N39" s="264">
        <f t="shared" ref="N39" si="23">IF(I39="log-mol/L",H39,LOG(M39))</f>
        <v>-3.81</v>
      </c>
      <c r="O39" s="206">
        <v>25</v>
      </c>
      <c r="P39" s="290" t="s">
        <v>593</v>
      </c>
      <c r="Q39" s="146">
        <f>VLOOKUP(P39,References!$B$7:$F$197,5,FALSE)</f>
        <v>40</v>
      </c>
    </row>
    <row r="40" spans="1:17" x14ac:dyDescent="0.2">
      <c r="A40" s="885"/>
      <c r="B40" s="887"/>
      <c r="C40" s="831"/>
      <c r="D40" s="831"/>
      <c r="E40" s="468" t="s">
        <v>43</v>
      </c>
      <c r="F40" s="206" t="s">
        <v>7</v>
      </c>
      <c r="G40" s="206">
        <v>414.1</v>
      </c>
      <c r="H40" s="209">
        <v>3300</v>
      </c>
      <c r="I40" s="206" t="s">
        <v>744</v>
      </c>
      <c r="J40" s="206" t="s">
        <v>668</v>
      </c>
      <c r="K40" s="206">
        <f t="shared" si="0"/>
        <v>3300</v>
      </c>
      <c r="L40" s="264">
        <f t="shared" si="5"/>
        <v>3.5185139398778875</v>
      </c>
      <c r="M40" s="615">
        <f t="shared" si="6"/>
        <v>7.9690895918860163E-3</v>
      </c>
      <c r="N40" s="264">
        <f t="shared" si="7"/>
        <v>-2.0985912906244906</v>
      </c>
      <c r="O40" s="206">
        <v>25</v>
      </c>
      <c r="P40" s="290" t="s">
        <v>527</v>
      </c>
      <c r="Q40" s="146">
        <f>VLOOKUP(P40,References!$B$7:$F$197,5,FALSE)</f>
        <v>33</v>
      </c>
    </row>
    <row r="41" spans="1:17" x14ac:dyDescent="0.2">
      <c r="A41" s="885"/>
      <c r="B41" s="887"/>
      <c r="C41" s="831"/>
      <c r="D41" s="831"/>
      <c r="E41" s="468" t="s">
        <v>43</v>
      </c>
      <c r="F41" s="206" t="s">
        <v>7</v>
      </c>
      <c r="G41" s="206">
        <v>414.1</v>
      </c>
      <c r="H41" s="209">
        <v>2.3E-2</v>
      </c>
      <c r="I41" s="206" t="s">
        <v>746</v>
      </c>
      <c r="J41" s="206" t="s">
        <v>668</v>
      </c>
      <c r="K41" s="614">
        <f t="shared" si="0"/>
        <v>9524.3000000000011</v>
      </c>
      <c r="L41" s="264">
        <f t="shared" si="5"/>
        <v>3.9788330665199712</v>
      </c>
      <c r="M41" s="617">
        <f t="shared" si="6"/>
        <v>2.3E-2</v>
      </c>
      <c r="N41" s="264">
        <f t="shared" si="7"/>
        <v>-1.6382721639824072</v>
      </c>
      <c r="O41" s="206">
        <v>25</v>
      </c>
      <c r="P41" s="290" t="s">
        <v>528</v>
      </c>
      <c r="Q41" s="146">
        <f>VLOOKUP(P41,References!$B$7:$F$197,5,FALSE)</f>
        <v>39</v>
      </c>
    </row>
    <row r="42" spans="1:17" x14ac:dyDescent="0.2">
      <c r="A42" s="885"/>
      <c r="B42" s="887"/>
      <c r="C42" s="831"/>
      <c r="D42" s="831"/>
      <c r="E42" s="468" t="s">
        <v>43</v>
      </c>
      <c r="F42" s="206" t="s">
        <v>7</v>
      </c>
      <c r="G42" s="206">
        <v>414.1</v>
      </c>
      <c r="H42" s="209">
        <v>3.4</v>
      </c>
      <c r="I42" s="206" t="s">
        <v>750</v>
      </c>
      <c r="J42" s="206" t="s">
        <v>668</v>
      </c>
      <c r="K42" s="614">
        <f t="shared" ref="K42" si="24">IF(I42="mg/L",H42,IF(I42="log-mg/L",10^H42,IF(I42="g/L",H42*1000,IF(I42="ug/L",H42/1000,IF(I42="ng/mL",H42/1000,IF(I42="mol/L",H42*G42*1000,IF(I42="log-mol/L",(10^(H42))*G42*1000)))))))</f>
        <v>3400</v>
      </c>
      <c r="L42" s="264">
        <f t="shared" ref="L42" si="25">IF(I42="log-mg/L",H42,LOG(K42))</f>
        <v>3.5314789170422549</v>
      </c>
      <c r="M42" s="617">
        <f>IF(I42="mol/L",H42,(K42/1000)/G42)</f>
        <v>8.2105771552765019E-3</v>
      </c>
      <c r="N42" s="264">
        <f t="shared" ref="N42" si="26">IF(I42="log-mol/L",H42,LOG(M42))</f>
        <v>-2.0856263134601232</v>
      </c>
      <c r="O42" s="206" t="s">
        <v>722</v>
      </c>
      <c r="P42" s="290" t="s">
        <v>760</v>
      </c>
      <c r="Q42" s="146">
        <f>VLOOKUP(P42,References!$B$7:$F$197,5,FALSE)</f>
        <v>2</v>
      </c>
    </row>
    <row r="43" spans="1:17" x14ac:dyDescent="0.2">
      <c r="A43" s="885"/>
      <c r="B43" s="887"/>
      <c r="C43" s="831"/>
      <c r="D43" s="831"/>
      <c r="E43" s="468" t="s">
        <v>43</v>
      </c>
      <c r="F43" s="206" t="s">
        <v>7</v>
      </c>
      <c r="G43" s="206">
        <v>414.1</v>
      </c>
      <c r="H43" s="209">
        <v>-2.02</v>
      </c>
      <c r="I43" s="206" t="s">
        <v>748</v>
      </c>
      <c r="J43" s="206" t="s">
        <v>668</v>
      </c>
      <c r="K43" s="617">
        <f t="shared" si="0"/>
        <v>9.5499258602143571E-3</v>
      </c>
      <c r="L43" s="264">
        <f t="shared" si="5"/>
        <v>-2.02</v>
      </c>
      <c r="M43" s="616">
        <f t="shared" si="6"/>
        <v>2.3061883265429501E-8</v>
      </c>
      <c r="N43" s="264">
        <f t="shared" si="7"/>
        <v>-7.6371052305023781</v>
      </c>
      <c r="O43" s="206">
        <v>25</v>
      </c>
      <c r="P43" s="290" t="s">
        <v>522</v>
      </c>
      <c r="Q43" s="146">
        <f>VLOOKUP(P43,References!$B$7:$F$197,5,FALSE)</f>
        <v>11</v>
      </c>
    </row>
    <row r="44" spans="1:17" x14ac:dyDescent="0.2">
      <c r="A44" s="885"/>
      <c r="B44" s="887"/>
      <c r="C44" s="831"/>
      <c r="D44" s="831"/>
      <c r="E44" s="468" t="s">
        <v>43</v>
      </c>
      <c r="F44" s="206" t="s">
        <v>7</v>
      </c>
      <c r="G44" s="206">
        <v>414.1</v>
      </c>
      <c r="H44" s="209">
        <v>0.24</v>
      </c>
      <c r="I44" s="206" t="s">
        <v>748</v>
      </c>
      <c r="J44" s="206" t="s">
        <v>721</v>
      </c>
      <c r="K44" s="264">
        <f t="shared" si="0"/>
        <v>1.7378008287493756</v>
      </c>
      <c r="L44" s="264">
        <f t="shared" si="5"/>
        <v>0.24</v>
      </c>
      <c r="M44" s="616">
        <f t="shared" si="6"/>
        <v>4.1965728779265291E-6</v>
      </c>
      <c r="N44" s="264">
        <f t="shared" si="7"/>
        <v>-5.3771052305023783</v>
      </c>
      <c r="O44" s="206">
        <v>25</v>
      </c>
      <c r="P44" s="290" t="s">
        <v>522</v>
      </c>
      <c r="Q44" s="146">
        <f>VLOOKUP(P44,References!$B$7:$F$197,5,FALSE)</f>
        <v>11</v>
      </c>
    </row>
    <row r="45" spans="1:17" x14ac:dyDescent="0.2">
      <c r="A45" s="885"/>
      <c r="B45" s="887"/>
      <c r="C45" s="831"/>
      <c r="D45" s="831"/>
      <c r="E45" s="468" t="s">
        <v>43</v>
      </c>
      <c r="F45" s="206" t="s">
        <v>7</v>
      </c>
      <c r="G45" s="206">
        <v>414.1</v>
      </c>
      <c r="H45" s="209">
        <v>-2.73</v>
      </c>
      <c r="I45" s="206" t="s">
        <v>749</v>
      </c>
      <c r="J45" s="206" t="s">
        <v>672</v>
      </c>
      <c r="K45" s="614">
        <f t="shared" si="0"/>
        <v>771.09028329209309</v>
      </c>
      <c r="L45" s="264">
        <f t="shared" si="5"/>
        <v>2.8871052305023781</v>
      </c>
      <c r="M45" s="615">
        <f t="shared" si="6"/>
        <v>1.8620871366628665E-3</v>
      </c>
      <c r="N45" s="264">
        <f t="shared" si="7"/>
        <v>-2.73</v>
      </c>
      <c r="O45" s="206" t="s">
        <v>722</v>
      </c>
      <c r="P45" s="290" t="s">
        <v>532</v>
      </c>
      <c r="Q45" s="146">
        <f>VLOOKUP(P45,References!$B$7:$F$197,5,FALSE)</f>
        <v>77</v>
      </c>
    </row>
    <row r="46" spans="1:17" x14ac:dyDescent="0.2">
      <c r="A46" s="885"/>
      <c r="B46" s="887"/>
      <c r="C46" s="831"/>
      <c r="D46" s="831"/>
      <c r="E46" s="468" t="s">
        <v>43</v>
      </c>
      <c r="F46" s="206" t="s">
        <v>7</v>
      </c>
      <c r="G46" s="206">
        <v>414.1</v>
      </c>
      <c r="H46" s="647">
        <v>9.5</v>
      </c>
      <c r="I46" s="206" t="s">
        <v>750</v>
      </c>
      <c r="J46" s="206" t="s">
        <v>668</v>
      </c>
      <c r="K46" s="614">
        <f t="shared" si="0"/>
        <v>9500</v>
      </c>
      <c r="L46" s="264">
        <f t="shared" si="5"/>
        <v>3.9777236052888476</v>
      </c>
      <c r="M46" s="617">
        <f t="shared" si="6"/>
        <v>2.2941318522096112E-2</v>
      </c>
      <c r="N46" s="264">
        <f t="shared" si="7"/>
        <v>-1.6393816252135303</v>
      </c>
      <c r="O46" s="206" t="s">
        <v>722</v>
      </c>
      <c r="P46" s="290" t="s">
        <v>523</v>
      </c>
      <c r="Q46" s="146">
        <f>VLOOKUP(P46,References!$B$7:$F$197,5,FALSE)</f>
        <v>28</v>
      </c>
    </row>
    <row r="47" spans="1:17" x14ac:dyDescent="0.2">
      <c r="A47" s="885"/>
      <c r="B47" s="887"/>
      <c r="C47" s="831"/>
      <c r="D47" s="831"/>
      <c r="E47" s="468" t="s">
        <v>43</v>
      </c>
      <c r="F47" s="206" t="s">
        <v>7</v>
      </c>
      <c r="G47" s="206">
        <v>414.1</v>
      </c>
      <c r="H47" s="651">
        <v>6.2699999999999999E-8</v>
      </c>
      <c r="I47" s="206" t="s">
        <v>746</v>
      </c>
      <c r="J47" s="206" t="s">
        <v>673</v>
      </c>
      <c r="K47" s="617">
        <f t="shared" si="0"/>
        <v>2.5964070000000002E-2</v>
      </c>
      <c r="L47" s="264">
        <f t="shared" si="5"/>
        <v>-1.5856272286669055</v>
      </c>
      <c r="M47" s="616">
        <f t="shared" si="6"/>
        <v>6.2699999999999999E-8</v>
      </c>
      <c r="N47" s="264">
        <f t="shared" si="7"/>
        <v>-7.2027324591692832</v>
      </c>
      <c r="O47" s="206" t="s">
        <v>722</v>
      </c>
      <c r="P47" s="290" t="s">
        <v>677</v>
      </c>
      <c r="Q47" s="146">
        <f>VLOOKUP(P47,References!$B$7:$F$197,5,FALSE)</f>
        <v>23</v>
      </c>
    </row>
    <row r="48" spans="1:17" x14ac:dyDescent="0.2">
      <c r="A48" s="885"/>
      <c r="B48" s="887"/>
      <c r="C48" s="831"/>
      <c r="D48" s="831"/>
      <c r="E48" s="468" t="s">
        <v>43</v>
      </c>
      <c r="F48" s="206" t="s">
        <v>7</v>
      </c>
      <c r="G48" s="206">
        <v>414.1</v>
      </c>
      <c r="H48" s="651">
        <v>4.7299999999999998E-5</v>
      </c>
      <c r="I48" s="206" t="s">
        <v>746</v>
      </c>
      <c r="J48" s="206" t="s">
        <v>726</v>
      </c>
      <c r="K48" s="614">
        <f t="shared" si="0"/>
        <v>19.586929999999999</v>
      </c>
      <c r="L48" s="264">
        <f t="shared" si="5"/>
        <v>1.2919663712401896</v>
      </c>
      <c r="M48" s="616">
        <f t="shared" si="6"/>
        <v>4.7299999999999998E-5</v>
      </c>
      <c r="N48" s="264">
        <f t="shared" si="7"/>
        <v>-4.3251388592621884</v>
      </c>
      <c r="O48" s="206" t="s">
        <v>722</v>
      </c>
      <c r="P48" s="290" t="s">
        <v>677</v>
      </c>
      <c r="Q48" s="146">
        <f>VLOOKUP(P48,References!$B$7:$F$197,5,FALSE)</f>
        <v>23</v>
      </c>
    </row>
    <row r="49" spans="1:17" x14ac:dyDescent="0.2">
      <c r="A49" s="885"/>
      <c r="B49" s="887"/>
      <c r="C49" s="831"/>
      <c r="D49" s="831"/>
      <c r="E49" s="468" t="s">
        <v>43</v>
      </c>
      <c r="F49" s="206" t="s">
        <v>7</v>
      </c>
      <c r="G49" s="206">
        <v>414.1</v>
      </c>
      <c r="H49" s="209">
        <v>2.98</v>
      </c>
      <c r="I49" s="206" t="s">
        <v>746</v>
      </c>
      <c r="J49" s="206" t="s">
        <v>674</v>
      </c>
      <c r="K49" s="616">
        <f t="shared" si="0"/>
        <v>1234018</v>
      </c>
      <c r="L49" s="264">
        <f t="shared" si="5"/>
        <v>6.0913214945786329</v>
      </c>
      <c r="M49" s="206">
        <f t="shared" si="6"/>
        <v>2.98</v>
      </c>
      <c r="N49" s="264">
        <f t="shared" si="7"/>
        <v>0.47421626407625522</v>
      </c>
      <c r="O49" s="206" t="s">
        <v>722</v>
      </c>
      <c r="P49" s="290" t="s">
        <v>677</v>
      </c>
      <c r="Q49" s="146">
        <f>VLOOKUP(P49,References!$B$7:$F$197,5,FALSE)</f>
        <v>23</v>
      </c>
    </row>
    <row r="50" spans="1:17" x14ac:dyDescent="0.2">
      <c r="A50" s="886"/>
      <c r="B50" s="888"/>
      <c r="C50" s="832"/>
      <c r="D50" s="832"/>
      <c r="E50" s="476" t="s">
        <v>43</v>
      </c>
      <c r="F50" s="226" t="s">
        <v>7</v>
      </c>
      <c r="G50" s="226">
        <v>414.1</v>
      </c>
      <c r="H50" s="667">
        <v>3.32E-2</v>
      </c>
      <c r="I50" s="226" t="s">
        <v>746</v>
      </c>
      <c r="J50" s="226" t="s">
        <v>676</v>
      </c>
      <c r="K50" s="627">
        <f t="shared" si="0"/>
        <v>13748.12</v>
      </c>
      <c r="L50" s="278">
        <f t="shared" si="5"/>
        <v>4.1382433142064148</v>
      </c>
      <c r="M50" s="629">
        <f t="shared" si="6"/>
        <v>3.32E-2</v>
      </c>
      <c r="N50" s="278">
        <f t="shared" si="7"/>
        <v>-1.4788619162959638</v>
      </c>
      <c r="O50" s="226" t="s">
        <v>722</v>
      </c>
      <c r="P50" s="622" t="s">
        <v>677</v>
      </c>
      <c r="Q50" s="189">
        <f>VLOOKUP(P50,References!$B$7:$F$197,5,FALSE)</f>
        <v>23</v>
      </c>
    </row>
    <row r="51" spans="1:17" x14ac:dyDescent="0.2">
      <c r="A51" s="885" t="s">
        <v>44</v>
      </c>
      <c r="B51" s="887" t="s">
        <v>45</v>
      </c>
      <c r="C51" s="831">
        <v>464.1</v>
      </c>
      <c r="D51" s="831" t="s">
        <v>8</v>
      </c>
      <c r="E51" s="468" t="s">
        <v>45</v>
      </c>
      <c r="F51" s="468" t="s">
        <v>8</v>
      </c>
      <c r="G51" s="468">
        <v>464.1</v>
      </c>
      <c r="H51" s="466">
        <v>-0.74</v>
      </c>
      <c r="I51" s="468" t="s">
        <v>748</v>
      </c>
      <c r="J51" s="468" t="s">
        <v>721</v>
      </c>
      <c r="K51" s="630">
        <f t="shared" si="0"/>
        <v>0.18197008586099833</v>
      </c>
      <c r="L51" s="486">
        <f t="shared" si="5"/>
        <v>-0.74</v>
      </c>
      <c r="M51" s="631">
        <f t="shared" si="6"/>
        <v>3.9209240650936936E-7</v>
      </c>
      <c r="N51" s="486">
        <f t="shared" si="7"/>
        <v>-6.4066115684190299</v>
      </c>
      <c r="O51" s="468">
        <v>25</v>
      </c>
      <c r="P51" s="632" t="s">
        <v>522</v>
      </c>
      <c r="Q51" s="146">
        <f>VLOOKUP(P51,References!$B$7:$F$197,5,FALSE)</f>
        <v>11</v>
      </c>
    </row>
    <row r="52" spans="1:17" x14ac:dyDescent="0.2">
      <c r="A52" s="885"/>
      <c r="B52" s="887"/>
      <c r="C52" s="831"/>
      <c r="D52" s="831"/>
      <c r="E52" s="468" t="s">
        <v>45</v>
      </c>
      <c r="F52" s="468" t="s">
        <v>8</v>
      </c>
      <c r="G52" s="468">
        <v>464.1</v>
      </c>
      <c r="H52" s="466">
        <v>-4.5999999999999996</v>
      </c>
      <c r="I52" s="468" t="s">
        <v>749</v>
      </c>
      <c r="J52" s="468" t="s">
        <v>725</v>
      </c>
      <c r="K52" s="633">
        <f t="shared" ref="K52" si="27">IF(I52="mg/L",H52,IF(I52="log-mg/L",10^H52,IF(I52="g/L",H52*1000,IF(I52="ug/L",H52/1000,IF(I52="ng/mL",H52/1000,IF(I52="mol/L",H52*G52*1000,IF(I52="log-mol/L",(10^(H52))*G52*1000)))))))</f>
        <v>11.657664928635958</v>
      </c>
      <c r="L52" s="486">
        <f t="shared" ref="L52" si="28">IF(I52="log-mg/L",H52,LOG(K52))</f>
        <v>1.0666115684190298</v>
      </c>
      <c r="M52" s="631">
        <f t="shared" ref="M52" si="29">IF(I52="mol/L",H52,(K52/1000)/G52)</f>
        <v>2.5118864315095791E-5</v>
      </c>
      <c r="N52" s="486">
        <f t="shared" ref="N52" si="30">IF(I52="log-mol/L",H52,LOG(M52))</f>
        <v>-4.5999999999999996</v>
      </c>
      <c r="O52" s="468">
        <v>25</v>
      </c>
      <c r="P52" s="632" t="s">
        <v>593</v>
      </c>
      <c r="Q52" s="146">
        <f>VLOOKUP(P52,References!$B$7:$F$197,5,FALSE)</f>
        <v>40</v>
      </c>
    </row>
    <row r="53" spans="1:17" x14ac:dyDescent="0.2">
      <c r="A53" s="885"/>
      <c r="B53" s="887"/>
      <c r="C53" s="831"/>
      <c r="D53" s="831"/>
      <c r="E53" s="468" t="s">
        <v>45</v>
      </c>
      <c r="F53" s="468" t="s">
        <v>8</v>
      </c>
      <c r="G53" s="468">
        <v>464.1</v>
      </c>
      <c r="H53" s="466">
        <v>-3.55</v>
      </c>
      <c r="I53" s="468" t="s">
        <v>749</v>
      </c>
      <c r="J53" s="468" t="s">
        <v>672</v>
      </c>
      <c r="K53" s="633">
        <f t="shared" si="0"/>
        <v>130.80115183998333</v>
      </c>
      <c r="L53" s="486">
        <f t="shared" si="5"/>
        <v>2.1166115684190299</v>
      </c>
      <c r="M53" s="634">
        <f t="shared" si="6"/>
        <v>2.8183829312644545E-4</v>
      </c>
      <c r="N53" s="486">
        <f t="shared" si="7"/>
        <v>-3.55</v>
      </c>
      <c r="O53" s="468" t="s">
        <v>722</v>
      </c>
      <c r="P53" s="632" t="s">
        <v>532</v>
      </c>
      <c r="Q53" s="146">
        <f>VLOOKUP(P53,References!$B$7:$F$197,5,FALSE)</f>
        <v>77</v>
      </c>
    </row>
    <row r="54" spans="1:17" x14ac:dyDescent="0.2">
      <c r="A54" s="885"/>
      <c r="B54" s="887"/>
      <c r="C54" s="831"/>
      <c r="D54" s="831"/>
      <c r="E54" s="468" t="s">
        <v>45</v>
      </c>
      <c r="F54" s="468" t="s">
        <v>8</v>
      </c>
      <c r="G54" s="468">
        <v>464.1</v>
      </c>
      <c r="H54" s="668">
        <v>4.0599999999999996E-9</v>
      </c>
      <c r="I54" s="468" t="s">
        <v>746</v>
      </c>
      <c r="J54" s="468" t="s">
        <v>673</v>
      </c>
      <c r="K54" s="635">
        <f t="shared" si="0"/>
        <v>1.8842459999999998E-3</v>
      </c>
      <c r="L54" s="486">
        <f t="shared" si="5"/>
        <v>-2.7248623980037761</v>
      </c>
      <c r="M54" s="631">
        <f t="shared" si="6"/>
        <v>4.0599999999999996E-9</v>
      </c>
      <c r="N54" s="486">
        <f t="shared" si="7"/>
        <v>-8.3914739664228062</v>
      </c>
      <c r="O54" s="468" t="s">
        <v>722</v>
      </c>
      <c r="P54" s="632" t="s">
        <v>677</v>
      </c>
      <c r="Q54" s="146">
        <f>VLOOKUP(P54,References!$B$7:$F$197,5,FALSE)</f>
        <v>23</v>
      </c>
    </row>
    <row r="55" spans="1:17" x14ac:dyDescent="0.2">
      <c r="A55" s="885"/>
      <c r="B55" s="887"/>
      <c r="C55" s="831"/>
      <c r="D55" s="831"/>
      <c r="E55" s="468" t="s">
        <v>45</v>
      </c>
      <c r="F55" s="468" t="s">
        <v>8</v>
      </c>
      <c r="G55" s="468">
        <v>464.1</v>
      </c>
      <c r="H55" s="668">
        <v>1.9099999999999999E-6</v>
      </c>
      <c r="I55" s="468" t="s">
        <v>746</v>
      </c>
      <c r="J55" s="468" t="s">
        <v>726</v>
      </c>
      <c r="K55" s="630">
        <f t="shared" si="0"/>
        <v>0.88643099999999997</v>
      </c>
      <c r="L55" s="486">
        <f t="shared" si="5"/>
        <v>-5.235506433324251E-2</v>
      </c>
      <c r="M55" s="631">
        <f t="shared" si="6"/>
        <v>1.9099999999999999E-6</v>
      </c>
      <c r="N55" s="486">
        <f t="shared" si="7"/>
        <v>-5.7189666327522728</v>
      </c>
      <c r="O55" s="468" t="s">
        <v>722</v>
      </c>
      <c r="P55" s="632" t="s">
        <v>677</v>
      </c>
      <c r="Q55" s="146">
        <f>VLOOKUP(P55,References!$B$7:$F$197,5,FALSE)</f>
        <v>23</v>
      </c>
    </row>
    <row r="56" spans="1:17" x14ac:dyDescent="0.2">
      <c r="A56" s="885"/>
      <c r="B56" s="887"/>
      <c r="C56" s="831"/>
      <c r="D56" s="831"/>
      <c r="E56" s="468" t="s">
        <v>45</v>
      </c>
      <c r="F56" s="468" t="s">
        <v>8</v>
      </c>
      <c r="G56" s="468">
        <v>464.1</v>
      </c>
      <c r="H56" s="466">
        <v>3.35</v>
      </c>
      <c r="I56" s="468" t="s">
        <v>746</v>
      </c>
      <c r="J56" s="468" t="s">
        <v>674</v>
      </c>
      <c r="K56" s="631">
        <f t="shared" si="0"/>
        <v>1554735.0000000002</v>
      </c>
      <c r="L56" s="486">
        <f t="shared" si="5"/>
        <v>6.1916563754558753</v>
      </c>
      <c r="M56" s="468">
        <f t="shared" si="6"/>
        <v>3.35</v>
      </c>
      <c r="N56" s="486">
        <f t="shared" si="7"/>
        <v>0.5250448070368452</v>
      </c>
      <c r="O56" s="468" t="s">
        <v>722</v>
      </c>
      <c r="P56" s="632" t="s">
        <v>677</v>
      </c>
      <c r="Q56" s="146">
        <f>VLOOKUP(P56,References!$B$7:$F$197,5,FALSE)</f>
        <v>23</v>
      </c>
    </row>
    <row r="57" spans="1:17" x14ac:dyDescent="0.2">
      <c r="A57" s="885"/>
      <c r="B57" s="887"/>
      <c r="C57" s="831"/>
      <c r="D57" s="831"/>
      <c r="E57" s="468" t="s">
        <v>45</v>
      </c>
      <c r="F57" s="468" t="s">
        <v>8</v>
      </c>
      <c r="G57" s="468">
        <v>464.1</v>
      </c>
      <c r="H57" s="669">
        <v>2.82E-3</v>
      </c>
      <c r="I57" s="468" t="s">
        <v>746</v>
      </c>
      <c r="J57" s="468" t="s">
        <v>676</v>
      </c>
      <c r="K57" s="633">
        <f t="shared" si="0"/>
        <v>1308.7619999999999</v>
      </c>
      <c r="L57" s="486">
        <f t="shared" si="5"/>
        <v>3.1168606767383911</v>
      </c>
      <c r="M57" s="635">
        <f t="shared" si="6"/>
        <v>2.82E-3</v>
      </c>
      <c r="N57" s="486">
        <f t="shared" si="7"/>
        <v>-2.5497508916806391</v>
      </c>
      <c r="O57" s="468" t="s">
        <v>722</v>
      </c>
      <c r="P57" s="632" t="s">
        <v>677</v>
      </c>
      <c r="Q57" s="146">
        <f>VLOOKUP(P57,References!$B$7:$F$197,5,FALSE)</f>
        <v>23</v>
      </c>
    </row>
    <row r="58" spans="1:17" x14ac:dyDescent="0.2">
      <c r="A58" s="890" t="s">
        <v>46</v>
      </c>
      <c r="B58" s="891" t="s">
        <v>47</v>
      </c>
      <c r="C58" s="830">
        <v>514.1</v>
      </c>
      <c r="D58" s="830" t="s">
        <v>9</v>
      </c>
      <c r="E58" s="489" t="s">
        <v>47</v>
      </c>
      <c r="F58" s="475" t="s">
        <v>9</v>
      </c>
      <c r="G58" s="475">
        <v>514.1</v>
      </c>
      <c r="H58" s="473">
        <v>260</v>
      </c>
      <c r="I58" s="475" t="s">
        <v>744</v>
      </c>
      <c r="J58" s="475" t="s">
        <v>668</v>
      </c>
      <c r="K58" s="475">
        <f t="shared" si="0"/>
        <v>260</v>
      </c>
      <c r="L58" s="493">
        <f t="shared" si="5"/>
        <v>2.4149733479708178</v>
      </c>
      <c r="M58" s="636">
        <f t="shared" si="6"/>
        <v>5.0573818323283411E-4</v>
      </c>
      <c r="N58" s="493">
        <f t="shared" si="7"/>
        <v>-3.2960742558962157</v>
      </c>
      <c r="O58" s="473">
        <v>22.4</v>
      </c>
      <c r="P58" s="637" t="s">
        <v>512</v>
      </c>
      <c r="Q58" s="188">
        <f>VLOOKUP(P58,References!$B$7:$F$197,5,FALSE)</f>
        <v>38</v>
      </c>
    </row>
    <row r="59" spans="1:17" x14ac:dyDescent="0.2">
      <c r="A59" s="885"/>
      <c r="B59" s="887"/>
      <c r="C59" s="831"/>
      <c r="D59" s="831"/>
      <c r="E59" s="484" t="s">
        <v>47</v>
      </c>
      <c r="F59" s="468" t="s">
        <v>9</v>
      </c>
      <c r="G59" s="468">
        <v>514.1</v>
      </c>
      <c r="H59" s="466">
        <v>-5.39</v>
      </c>
      <c r="I59" s="468" t="s">
        <v>749</v>
      </c>
      <c r="J59" s="468" t="s">
        <v>725</v>
      </c>
      <c r="K59" s="486">
        <f t="shared" ref="K59" si="31">IF(I59="mg/L",H59,IF(I59="log-mg/L",10^H59,IF(I59="g/L",H59*1000,IF(I59="ug/L",H59/1000,IF(I59="ng/mL",H59/1000,IF(I59="mol/L",H59*G59*1000,IF(I59="log-mol/L",(10^(H59))*G59*1000)))))))</f>
        <v>2.0943420081909436</v>
      </c>
      <c r="L59" s="486">
        <f t="shared" ref="L59" si="32">IF(I59="log-mg/L",H59,LOG(K59))</f>
        <v>0.3210476038670339</v>
      </c>
      <c r="M59" s="631">
        <f t="shared" ref="M59" si="33">IF(I59="mol/L",H59,(K59/1000)/G59)</f>
        <v>4.0738027780411272E-6</v>
      </c>
      <c r="N59" s="486">
        <f t="shared" ref="N59" si="34">IF(I59="log-mol/L",H59,LOG(M59))</f>
        <v>-5.39</v>
      </c>
      <c r="O59" s="468">
        <v>25</v>
      </c>
      <c r="P59" s="632" t="s">
        <v>593</v>
      </c>
      <c r="Q59" s="146">
        <f>VLOOKUP(P59,References!$B$7:$F$197,5,FALSE)</f>
        <v>40</v>
      </c>
    </row>
    <row r="60" spans="1:17" x14ac:dyDescent="0.2">
      <c r="A60" s="885"/>
      <c r="B60" s="887"/>
      <c r="C60" s="831"/>
      <c r="D60" s="831"/>
      <c r="E60" s="484" t="s">
        <v>47</v>
      </c>
      <c r="F60" s="468" t="s">
        <v>9</v>
      </c>
      <c r="G60" s="468">
        <v>514.1</v>
      </c>
      <c r="H60" s="466">
        <v>0.01</v>
      </c>
      <c r="I60" s="468" t="s">
        <v>746</v>
      </c>
      <c r="J60" s="468" t="s">
        <v>668</v>
      </c>
      <c r="K60" s="468">
        <f t="shared" si="0"/>
        <v>5141</v>
      </c>
      <c r="L60" s="486">
        <f t="shared" si="5"/>
        <v>3.7110476038670339</v>
      </c>
      <c r="M60" s="468">
        <f t="shared" si="6"/>
        <v>0.01</v>
      </c>
      <c r="N60" s="486">
        <f t="shared" si="7"/>
        <v>-2</v>
      </c>
      <c r="O60" s="468">
        <v>25</v>
      </c>
      <c r="P60" s="632" t="s">
        <v>528</v>
      </c>
      <c r="Q60" s="146">
        <f>VLOOKUP(P60,References!$B$7:$F$197,5,FALSE)</f>
        <v>39</v>
      </c>
    </row>
    <row r="61" spans="1:17" x14ac:dyDescent="0.2">
      <c r="A61" s="885"/>
      <c r="B61" s="887"/>
      <c r="C61" s="831"/>
      <c r="D61" s="831"/>
      <c r="E61" s="484" t="s">
        <v>47</v>
      </c>
      <c r="F61" s="468" t="s">
        <v>9</v>
      </c>
      <c r="G61" s="468">
        <v>514.1</v>
      </c>
      <c r="H61" s="466">
        <v>-2.29</v>
      </c>
      <c r="I61" s="468" t="s">
        <v>748</v>
      </c>
      <c r="J61" s="468" t="s">
        <v>668</v>
      </c>
      <c r="K61" s="635">
        <f t="shared" si="0"/>
        <v>5.1286138399136471E-3</v>
      </c>
      <c r="L61" s="486">
        <f t="shared" si="5"/>
        <v>-2.29</v>
      </c>
      <c r="M61" s="631">
        <f t="shared" si="6"/>
        <v>9.9759070996180639E-9</v>
      </c>
      <c r="N61" s="486">
        <f t="shared" si="7"/>
        <v>-8.0010476038670344</v>
      </c>
      <c r="O61" s="468">
        <v>25</v>
      </c>
      <c r="P61" s="632" t="s">
        <v>522</v>
      </c>
      <c r="Q61" s="146">
        <f>VLOOKUP(P61,References!$B$7:$F$197,5,FALSE)</f>
        <v>11</v>
      </c>
    </row>
    <row r="62" spans="1:17" x14ac:dyDescent="0.2">
      <c r="A62" s="885"/>
      <c r="B62" s="887"/>
      <c r="C62" s="831"/>
      <c r="D62" s="831"/>
      <c r="E62" s="484" t="s">
        <v>47</v>
      </c>
      <c r="F62" s="468" t="s">
        <v>9</v>
      </c>
      <c r="G62" s="468">
        <v>514.1</v>
      </c>
      <c r="H62" s="466">
        <v>-1.56</v>
      </c>
      <c r="I62" s="468" t="s">
        <v>748</v>
      </c>
      <c r="J62" s="468" t="s">
        <v>721</v>
      </c>
      <c r="K62" s="630">
        <f t="shared" si="0"/>
        <v>2.7542287033381647E-2</v>
      </c>
      <c r="L62" s="486">
        <f t="shared" si="5"/>
        <v>-1.56</v>
      </c>
      <c r="M62" s="631">
        <f t="shared" si="6"/>
        <v>5.3573793101306448E-8</v>
      </c>
      <c r="N62" s="486">
        <f t="shared" si="7"/>
        <v>-7.271047603867034</v>
      </c>
      <c r="O62" s="468">
        <v>25</v>
      </c>
      <c r="P62" s="632" t="s">
        <v>522</v>
      </c>
      <c r="Q62" s="146">
        <f>VLOOKUP(P62,References!$B$7:$F$197,5,FALSE)</f>
        <v>11</v>
      </c>
    </row>
    <row r="63" spans="1:17" x14ac:dyDescent="0.2">
      <c r="A63" s="885"/>
      <c r="B63" s="887"/>
      <c r="C63" s="831"/>
      <c r="D63" s="831"/>
      <c r="E63" s="484" t="s">
        <v>47</v>
      </c>
      <c r="F63" s="468" t="s">
        <v>9</v>
      </c>
      <c r="G63" s="468">
        <v>514.1</v>
      </c>
      <c r="H63" s="466">
        <v>-4.3099999999999996</v>
      </c>
      <c r="I63" s="468" t="s">
        <v>749</v>
      </c>
      <c r="J63" s="468" t="s">
        <v>672</v>
      </c>
      <c r="K63" s="633">
        <f t="shared" si="0"/>
        <v>25.179529103731827</v>
      </c>
      <c r="L63" s="486">
        <f t="shared" si="5"/>
        <v>1.4010476038670341</v>
      </c>
      <c r="M63" s="631">
        <f t="shared" si="6"/>
        <v>4.8977881936844635E-5</v>
      </c>
      <c r="N63" s="486">
        <f t="shared" si="7"/>
        <v>-4.3099999999999996</v>
      </c>
      <c r="O63" s="468" t="s">
        <v>722</v>
      </c>
      <c r="P63" s="632" t="s">
        <v>532</v>
      </c>
      <c r="Q63" s="146">
        <f>VLOOKUP(P63,References!$B$7:$F$197,5,FALSE)</f>
        <v>77</v>
      </c>
    </row>
    <row r="64" spans="1:17" x14ac:dyDescent="0.2">
      <c r="A64" s="885"/>
      <c r="B64" s="887"/>
      <c r="C64" s="831"/>
      <c r="D64" s="831"/>
      <c r="E64" s="484" t="s">
        <v>47</v>
      </c>
      <c r="F64" s="468" t="s">
        <v>9</v>
      </c>
      <c r="G64" s="468">
        <v>514.1</v>
      </c>
      <c r="H64" s="668">
        <v>2.6200000000000003E-10</v>
      </c>
      <c r="I64" s="468" t="s">
        <v>746</v>
      </c>
      <c r="J64" s="468" t="s">
        <v>673</v>
      </c>
      <c r="K64" s="634">
        <f t="shared" si="0"/>
        <v>1.3469420000000002E-4</v>
      </c>
      <c r="L64" s="486">
        <f t="shared" si="5"/>
        <v>-3.8706511048132204</v>
      </c>
      <c r="M64" s="631">
        <f t="shared" si="6"/>
        <v>2.6200000000000003E-10</v>
      </c>
      <c r="N64" s="486">
        <f t="shared" si="7"/>
        <v>-9.5816987086802552</v>
      </c>
      <c r="O64" s="468" t="s">
        <v>722</v>
      </c>
      <c r="P64" s="632" t="s">
        <v>677</v>
      </c>
      <c r="Q64" s="146">
        <f>VLOOKUP(P64,References!$B$7:$F$197,5,FALSE)</f>
        <v>23</v>
      </c>
    </row>
    <row r="65" spans="1:17" x14ac:dyDescent="0.2">
      <c r="A65" s="885"/>
      <c r="B65" s="887"/>
      <c r="C65" s="831"/>
      <c r="D65" s="831"/>
      <c r="E65" s="484" t="s">
        <v>47</v>
      </c>
      <c r="F65" s="468" t="s">
        <v>9</v>
      </c>
      <c r="G65" s="468">
        <v>514.1</v>
      </c>
      <c r="H65" s="466">
        <v>3.73</v>
      </c>
      <c r="I65" s="468" t="s">
        <v>746</v>
      </c>
      <c r="J65" s="468" t="s">
        <v>674</v>
      </c>
      <c r="K65" s="631">
        <f t="shared" si="0"/>
        <v>1917593</v>
      </c>
      <c r="L65" s="486">
        <f t="shared" si="5"/>
        <v>6.2827564356757213</v>
      </c>
      <c r="M65" s="468">
        <f t="shared" si="6"/>
        <v>3.73</v>
      </c>
      <c r="N65" s="486">
        <f t="shared" si="7"/>
        <v>0.57170883180868759</v>
      </c>
      <c r="O65" s="468" t="s">
        <v>722</v>
      </c>
      <c r="P65" s="632" t="s">
        <v>677</v>
      </c>
      <c r="Q65" s="146">
        <f>VLOOKUP(P65,References!$B$7:$F$197,5,FALSE)</f>
        <v>23</v>
      </c>
    </row>
    <row r="66" spans="1:17" x14ac:dyDescent="0.2">
      <c r="A66" s="886"/>
      <c r="B66" s="888"/>
      <c r="C66" s="832"/>
      <c r="D66" s="832"/>
      <c r="E66" s="485" t="s">
        <v>47</v>
      </c>
      <c r="F66" s="476" t="s">
        <v>9</v>
      </c>
      <c r="G66" s="476">
        <v>514.1</v>
      </c>
      <c r="H66" s="670">
        <v>2.2499999999999998E-3</v>
      </c>
      <c r="I66" s="476" t="s">
        <v>746</v>
      </c>
      <c r="J66" s="476" t="s">
        <v>676</v>
      </c>
      <c r="K66" s="639">
        <f t="shared" si="0"/>
        <v>1156.7249999999999</v>
      </c>
      <c r="L66" s="487">
        <f t="shared" si="5"/>
        <v>3.0632301219783962</v>
      </c>
      <c r="M66" s="638">
        <f t="shared" si="6"/>
        <v>2.2499999999999998E-3</v>
      </c>
      <c r="N66" s="487">
        <f t="shared" si="7"/>
        <v>-2.6478174818886377</v>
      </c>
      <c r="O66" s="476" t="s">
        <v>722</v>
      </c>
      <c r="P66" s="640" t="s">
        <v>677</v>
      </c>
      <c r="Q66" s="189">
        <f>VLOOKUP(P66,References!$B$7:$F$197,5,FALSE)</f>
        <v>23</v>
      </c>
    </row>
    <row r="67" spans="1:17" x14ac:dyDescent="0.2">
      <c r="A67" s="885" t="s">
        <v>48</v>
      </c>
      <c r="B67" s="887" t="s">
        <v>49</v>
      </c>
      <c r="C67" s="831">
        <v>564.1</v>
      </c>
      <c r="D67" s="831" t="s">
        <v>10</v>
      </c>
      <c r="E67" s="468" t="s">
        <v>49</v>
      </c>
      <c r="F67" s="468" t="s">
        <v>10</v>
      </c>
      <c r="G67" s="468">
        <v>564.1</v>
      </c>
      <c r="H67" s="466">
        <v>92.3</v>
      </c>
      <c r="I67" s="468" t="s">
        <v>744</v>
      </c>
      <c r="J67" s="468" t="s">
        <v>668</v>
      </c>
      <c r="K67" s="633">
        <f t="shared" si="0"/>
        <v>92.3</v>
      </c>
      <c r="L67" s="486">
        <f t="shared" si="5"/>
        <v>1.965201701025912</v>
      </c>
      <c r="M67" s="634">
        <f t="shared" si="6"/>
        <v>1.6362347101577733E-4</v>
      </c>
      <c r="N67" s="486">
        <f t="shared" si="7"/>
        <v>-3.7861543986994817</v>
      </c>
      <c r="O67" s="468">
        <v>21.9</v>
      </c>
      <c r="P67" s="632" t="s">
        <v>512</v>
      </c>
      <c r="Q67" s="146">
        <f>VLOOKUP(P67,References!$B$7:$F$197,5,FALSE)</f>
        <v>38</v>
      </c>
    </row>
    <row r="68" spans="1:17" x14ac:dyDescent="0.2">
      <c r="A68" s="885"/>
      <c r="B68" s="887"/>
      <c r="C68" s="831"/>
      <c r="D68" s="831"/>
      <c r="E68" s="468" t="s">
        <v>49</v>
      </c>
      <c r="F68" s="468" t="s">
        <v>10</v>
      </c>
      <c r="G68" s="468">
        <v>564.1</v>
      </c>
      <c r="H68" s="466">
        <v>-6.05</v>
      </c>
      <c r="I68" s="468" t="s">
        <v>749</v>
      </c>
      <c r="J68" s="468" t="s">
        <v>725</v>
      </c>
      <c r="K68" s="630">
        <f t="shared" ref="K68" si="35">IF(I68="mg/L",H68,IF(I68="log-mg/L",10^H68,IF(I68="g/L",H68*1000,IF(I68="ug/L",H68/1000,IF(I68="ng/mL",H68/1000,IF(I68="mol/L",H68*G68*1000,IF(I68="log-mol/L",(10^(H68))*G68*1000)))))))</f>
        <v>0.50275465420124543</v>
      </c>
      <c r="L68" s="486">
        <f t="shared" ref="L68" si="36">IF(I68="log-mg/L",H68,LOG(K68))</f>
        <v>-0.29864390027460669</v>
      </c>
      <c r="M68" s="631">
        <f t="shared" ref="M68" si="37">IF(I68="mol/L",H68,(K68/1000)/G68)</f>
        <v>8.9125093813374487E-7</v>
      </c>
      <c r="N68" s="486">
        <f t="shared" ref="N68" si="38">IF(I68="log-mol/L",H68,LOG(M68))</f>
        <v>-6.05</v>
      </c>
      <c r="O68" s="468">
        <v>25</v>
      </c>
      <c r="P68" s="632" t="s">
        <v>593</v>
      </c>
      <c r="Q68" s="146">
        <f>VLOOKUP(P68,References!$B$7:$F$197,5,FALSE)</f>
        <v>40</v>
      </c>
    </row>
    <row r="69" spans="1:17" x14ac:dyDescent="0.2">
      <c r="A69" s="885"/>
      <c r="B69" s="887"/>
      <c r="C69" s="831"/>
      <c r="D69" s="831"/>
      <c r="E69" s="468" t="s">
        <v>49</v>
      </c>
      <c r="F69" s="468" t="s">
        <v>10</v>
      </c>
      <c r="G69" s="468">
        <v>564.1</v>
      </c>
      <c r="H69" s="466">
        <v>0.59699999999999998</v>
      </c>
      <c r="I69" s="468" t="s">
        <v>744</v>
      </c>
      <c r="J69" s="468" t="s">
        <v>668</v>
      </c>
      <c r="K69" s="630">
        <f t="shared" si="0"/>
        <v>0.59699999999999998</v>
      </c>
      <c r="L69" s="486">
        <f t="shared" si="5"/>
        <v>-0.22402566887063094</v>
      </c>
      <c r="M69" s="631">
        <f t="shared" si="6"/>
        <v>1.0583229923772381E-6</v>
      </c>
      <c r="N69" s="486">
        <f t="shared" si="7"/>
        <v>-5.9753817685960247</v>
      </c>
      <c r="O69" s="468">
        <v>25</v>
      </c>
      <c r="P69" s="632" t="s">
        <v>527</v>
      </c>
      <c r="Q69" s="146">
        <f>VLOOKUP(P69,References!$B$7:$F$197,5,FALSE)</f>
        <v>33</v>
      </c>
    </row>
    <row r="70" spans="1:17" x14ac:dyDescent="0.2">
      <c r="A70" s="885"/>
      <c r="B70" s="887"/>
      <c r="C70" s="831"/>
      <c r="D70" s="831"/>
      <c r="E70" s="468" t="s">
        <v>49</v>
      </c>
      <c r="F70" s="468" t="s">
        <v>10</v>
      </c>
      <c r="G70" s="468">
        <v>564.1</v>
      </c>
      <c r="H70" s="466">
        <v>-2.83</v>
      </c>
      <c r="I70" s="468" t="s">
        <v>748</v>
      </c>
      <c r="J70" s="468" t="s">
        <v>721</v>
      </c>
      <c r="K70" s="635">
        <f t="shared" si="0"/>
        <v>1.4791083881682066E-3</v>
      </c>
      <c r="L70" s="486">
        <f t="shared" si="5"/>
        <v>-2.83</v>
      </c>
      <c r="M70" s="631">
        <f t="shared" si="6"/>
        <v>2.6220676975149914E-9</v>
      </c>
      <c r="N70" s="486">
        <f t="shared" si="7"/>
        <v>-8.5813560997253937</v>
      </c>
      <c r="O70" s="468">
        <v>25</v>
      </c>
      <c r="P70" s="632" t="s">
        <v>522</v>
      </c>
      <c r="Q70" s="146">
        <f>VLOOKUP(P70,References!$B$7:$F$197,5,FALSE)</f>
        <v>11</v>
      </c>
    </row>
    <row r="71" spans="1:17" x14ac:dyDescent="0.2">
      <c r="A71" s="885"/>
      <c r="B71" s="887"/>
      <c r="C71" s="831"/>
      <c r="D71" s="831"/>
      <c r="E71" s="468" t="s">
        <v>49</v>
      </c>
      <c r="F71" s="468" t="s">
        <v>10</v>
      </c>
      <c r="G71" s="468">
        <v>564.1</v>
      </c>
      <c r="H71" s="466">
        <v>-5.13</v>
      </c>
      <c r="I71" s="468" t="s">
        <v>749</v>
      </c>
      <c r="J71" s="468" t="s">
        <v>672</v>
      </c>
      <c r="K71" s="486">
        <f t="shared" si="0"/>
        <v>4.181731071178473</v>
      </c>
      <c r="L71" s="486">
        <f t="shared" si="5"/>
        <v>0.62135609972539341</v>
      </c>
      <c r="M71" s="631">
        <f t="shared" si="6"/>
        <v>7.4131024130091704E-6</v>
      </c>
      <c r="N71" s="486">
        <f t="shared" si="7"/>
        <v>-5.13</v>
      </c>
      <c r="O71" s="468" t="s">
        <v>722</v>
      </c>
      <c r="P71" s="632" t="s">
        <v>532</v>
      </c>
      <c r="Q71" s="146">
        <f>VLOOKUP(P71,References!$B$7:$F$197,5,FALSE)</f>
        <v>77</v>
      </c>
    </row>
    <row r="72" spans="1:17" x14ac:dyDescent="0.2">
      <c r="A72" s="885"/>
      <c r="B72" s="887"/>
      <c r="C72" s="831"/>
      <c r="D72" s="831"/>
      <c r="E72" s="468" t="s">
        <v>49</v>
      </c>
      <c r="F72" s="468" t="s">
        <v>10</v>
      </c>
      <c r="G72" s="468">
        <v>564.1</v>
      </c>
      <c r="H72" s="668">
        <v>1.6999999999999999E-11</v>
      </c>
      <c r="I72" s="468" t="s">
        <v>746</v>
      </c>
      <c r="J72" s="468" t="s">
        <v>673</v>
      </c>
      <c r="K72" s="631">
        <f t="shared" si="0"/>
        <v>9.5897000000000007E-6</v>
      </c>
      <c r="L72" s="486">
        <f t="shared" si="5"/>
        <v>-5.0181949788963323</v>
      </c>
      <c r="M72" s="468">
        <f t="shared" si="6"/>
        <v>1.6999999999999999E-11</v>
      </c>
      <c r="N72" s="486">
        <f t="shared" si="7"/>
        <v>-10.769551078621726</v>
      </c>
      <c r="O72" s="468" t="s">
        <v>722</v>
      </c>
      <c r="P72" s="632" t="s">
        <v>677</v>
      </c>
      <c r="Q72" s="146">
        <f>VLOOKUP(P72,References!$B$7:$F$197,5,FALSE)</f>
        <v>23</v>
      </c>
    </row>
    <row r="73" spans="1:17" x14ac:dyDescent="0.2">
      <c r="A73" s="885"/>
      <c r="B73" s="887"/>
      <c r="C73" s="831"/>
      <c r="D73" s="831"/>
      <c r="E73" s="468" t="s">
        <v>49</v>
      </c>
      <c r="F73" s="468" t="s">
        <v>10</v>
      </c>
      <c r="G73" s="468">
        <v>564.1</v>
      </c>
      <c r="H73" s="466">
        <v>4.12</v>
      </c>
      <c r="I73" s="468" t="s">
        <v>746</v>
      </c>
      <c r="J73" s="468" t="s">
        <v>674</v>
      </c>
      <c r="K73" s="631">
        <f t="shared" si="0"/>
        <v>2324092</v>
      </c>
      <c r="L73" s="486">
        <f t="shared" si="5"/>
        <v>6.3662533157585282</v>
      </c>
      <c r="M73" s="486">
        <f t="shared" si="6"/>
        <v>4.12</v>
      </c>
      <c r="N73" s="486">
        <f t="shared" si="7"/>
        <v>0.61489721603313463</v>
      </c>
      <c r="O73" s="468" t="s">
        <v>722</v>
      </c>
      <c r="P73" s="632" t="s">
        <v>677</v>
      </c>
      <c r="Q73" s="146">
        <f>VLOOKUP(P73,References!$B$7:$F$197,5,FALSE)</f>
        <v>23</v>
      </c>
    </row>
    <row r="74" spans="1:17" x14ac:dyDescent="0.2">
      <c r="A74" s="885"/>
      <c r="B74" s="887"/>
      <c r="C74" s="831"/>
      <c r="D74" s="831"/>
      <c r="E74" s="468" t="s">
        <v>49</v>
      </c>
      <c r="F74" s="468" t="s">
        <v>10</v>
      </c>
      <c r="G74" s="468">
        <v>564.1</v>
      </c>
      <c r="H74" s="668">
        <v>1.64E-4</v>
      </c>
      <c r="I74" s="468" t="s">
        <v>746</v>
      </c>
      <c r="J74" s="468" t="s">
        <v>676</v>
      </c>
      <c r="K74" s="633">
        <f t="shared" si="0"/>
        <v>92.512400000000014</v>
      </c>
      <c r="L74" s="486">
        <f t="shared" si="5"/>
        <v>1.9661999477730916</v>
      </c>
      <c r="M74" s="634">
        <f t="shared" si="6"/>
        <v>1.64E-4</v>
      </c>
      <c r="N74" s="486">
        <f t="shared" si="7"/>
        <v>-3.785156151952302</v>
      </c>
      <c r="O74" s="468" t="s">
        <v>722</v>
      </c>
      <c r="P74" s="632" t="s">
        <v>677</v>
      </c>
      <c r="Q74" s="146">
        <f>VLOOKUP(P74,References!$B$7:$F$197,5,FALSE)</f>
        <v>23</v>
      </c>
    </row>
    <row r="75" spans="1:17" x14ac:dyDescent="0.2">
      <c r="A75" s="890" t="s">
        <v>50</v>
      </c>
      <c r="B75" s="891" t="s">
        <v>51</v>
      </c>
      <c r="C75" s="830">
        <f>C67+50</f>
        <v>614.1</v>
      </c>
      <c r="D75" s="830" t="s">
        <v>11</v>
      </c>
      <c r="E75" s="475" t="s">
        <v>51</v>
      </c>
      <c r="F75" s="475" t="s">
        <v>11</v>
      </c>
      <c r="G75" s="475">
        <f t="shared" ref="G75:G80" si="39">G67+50</f>
        <v>614.1</v>
      </c>
      <c r="H75" s="473">
        <v>0.52</v>
      </c>
      <c r="I75" s="475" t="s">
        <v>744</v>
      </c>
      <c r="J75" s="475" t="s">
        <v>668</v>
      </c>
      <c r="K75" s="475">
        <f t="shared" si="0"/>
        <v>0.52</v>
      </c>
      <c r="L75" s="493">
        <f t="shared" si="5"/>
        <v>-0.28399665636520083</v>
      </c>
      <c r="M75" s="641">
        <f t="shared" si="6"/>
        <v>8.4676762742224399E-7</v>
      </c>
      <c r="N75" s="493">
        <f t="shared" si="7"/>
        <v>-6.0722357537473686</v>
      </c>
      <c r="O75" s="475">
        <v>25</v>
      </c>
      <c r="P75" s="637" t="s">
        <v>527</v>
      </c>
      <c r="Q75" s="188">
        <f>VLOOKUP(P75,References!$B$7:$F$197,5,FALSE)</f>
        <v>33</v>
      </c>
    </row>
    <row r="76" spans="1:17" x14ac:dyDescent="0.2">
      <c r="A76" s="885"/>
      <c r="B76" s="887"/>
      <c r="C76" s="831"/>
      <c r="D76" s="831"/>
      <c r="E76" s="468" t="s">
        <v>51</v>
      </c>
      <c r="F76" s="468" t="s">
        <v>11</v>
      </c>
      <c r="G76" s="468">
        <f t="shared" si="39"/>
        <v>614.1</v>
      </c>
      <c r="H76" s="466">
        <v>-6.97</v>
      </c>
      <c r="I76" s="468" t="s">
        <v>749</v>
      </c>
      <c r="J76" s="468" t="s">
        <v>725</v>
      </c>
      <c r="K76" s="630">
        <f t="shared" ref="K76" si="40">IF(I76="mg/L",H76,IF(I76="log-mg/L",10^H76,IF(I76="g/L",H76*1000,IF(I76="ug/L",H76/1000,IF(I76="ng/mL",H76/1000,IF(I76="mol/L",H76*G76*1000,IF(I76="log-mol/L",(10^(H76))*G76*1000)))))))</f>
        <v>6.5802000534641344E-2</v>
      </c>
      <c r="L76" s="486">
        <f t="shared" ref="L76" si="41">IF(I76="log-mg/L",H76,LOG(K76))</f>
        <v>-1.1817609026178324</v>
      </c>
      <c r="M76" s="631">
        <f t="shared" ref="M76" si="42">IF(I76="mol/L",H76,(K76/1000)/G76)</f>
        <v>1.0715193052376054E-7</v>
      </c>
      <c r="N76" s="486">
        <f t="shared" ref="N76" si="43">IF(I76="log-mol/L",H76,LOG(M76))</f>
        <v>-6.97</v>
      </c>
      <c r="O76" s="468">
        <v>25</v>
      </c>
      <c r="P76" s="632" t="s">
        <v>593</v>
      </c>
      <c r="Q76" s="146">
        <v>25</v>
      </c>
    </row>
    <row r="77" spans="1:17" x14ac:dyDescent="0.2">
      <c r="A77" s="885"/>
      <c r="B77" s="887"/>
      <c r="C77" s="831"/>
      <c r="D77" s="831"/>
      <c r="E77" s="468" t="s">
        <v>51</v>
      </c>
      <c r="F77" s="468" t="s">
        <v>11</v>
      </c>
      <c r="G77" s="468">
        <f t="shared" si="39"/>
        <v>614.1</v>
      </c>
      <c r="H77" s="466">
        <v>-4.12</v>
      </c>
      <c r="I77" s="468" t="s">
        <v>748</v>
      </c>
      <c r="J77" s="468" t="s">
        <v>721</v>
      </c>
      <c r="K77" s="631">
        <f t="shared" si="0"/>
        <v>7.5857757502918263E-5</v>
      </c>
      <c r="L77" s="486">
        <f t="shared" si="5"/>
        <v>-4.12</v>
      </c>
      <c r="M77" s="631">
        <f t="shared" si="6"/>
        <v>1.235267179659962E-10</v>
      </c>
      <c r="N77" s="486">
        <f t="shared" si="7"/>
        <v>-9.9082390973821681</v>
      </c>
      <c r="O77" s="468">
        <v>25</v>
      </c>
      <c r="P77" s="632" t="s">
        <v>522</v>
      </c>
      <c r="Q77" s="146">
        <f>VLOOKUP(P77,References!$B$7:$F$197,5,FALSE)</f>
        <v>11</v>
      </c>
    </row>
    <row r="78" spans="1:17" x14ac:dyDescent="0.2">
      <c r="A78" s="885"/>
      <c r="B78" s="887"/>
      <c r="C78" s="831"/>
      <c r="D78" s="831"/>
      <c r="E78" s="468" t="s">
        <v>51</v>
      </c>
      <c r="F78" s="468" t="s">
        <v>11</v>
      </c>
      <c r="G78" s="468">
        <f t="shared" si="39"/>
        <v>614.1</v>
      </c>
      <c r="H78" s="466">
        <v>-5.94</v>
      </c>
      <c r="I78" s="468" t="s">
        <v>749</v>
      </c>
      <c r="J78" s="468" t="s">
        <v>672</v>
      </c>
      <c r="K78" s="630">
        <f t="shared" si="0"/>
        <v>0.70508113896123448</v>
      </c>
      <c r="L78" s="486">
        <f t="shared" si="5"/>
        <v>-0.15176090261783265</v>
      </c>
      <c r="M78" s="631">
        <f t="shared" si="6"/>
        <v>1.1481536214968806E-6</v>
      </c>
      <c r="N78" s="486">
        <f t="shared" si="7"/>
        <v>-5.94</v>
      </c>
      <c r="O78" s="468" t="s">
        <v>722</v>
      </c>
      <c r="P78" s="632" t="s">
        <v>532</v>
      </c>
      <c r="Q78" s="146">
        <f>VLOOKUP(P78,References!$B$7:$F$197,5,FALSE)</f>
        <v>77</v>
      </c>
    </row>
    <row r="79" spans="1:17" x14ac:dyDescent="0.2">
      <c r="A79" s="885"/>
      <c r="B79" s="887"/>
      <c r="C79" s="831"/>
      <c r="D79" s="831"/>
      <c r="E79" s="468" t="s">
        <v>51</v>
      </c>
      <c r="F79" s="468" t="s">
        <v>11</v>
      </c>
      <c r="G79" s="468">
        <f t="shared" si="39"/>
        <v>614.1</v>
      </c>
      <c r="H79" s="668">
        <v>1.1E-12</v>
      </c>
      <c r="I79" s="468" t="s">
        <v>746</v>
      </c>
      <c r="J79" s="468" t="s">
        <v>673</v>
      </c>
      <c r="K79" s="631">
        <f t="shared" si="0"/>
        <v>6.7550999999999999E-7</v>
      </c>
      <c r="L79" s="486">
        <f t="shared" si="5"/>
        <v>-6.1703682174596066</v>
      </c>
      <c r="M79" s="468">
        <f t="shared" si="6"/>
        <v>1.1E-12</v>
      </c>
      <c r="N79" s="486">
        <f t="shared" si="7"/>
        <v>-11.958607314841775</v>
      </c>
      <c r="O79" s="468" t="s">
        <v>722</v>
      </c>
      <c r="P79" s="632" t="s">
        <v>677</v>
      </c>
      <c r="Q79" s="146">
        <f>VLOOKUP(P79,References!$B$7:$F$197,5,FALSE)</f>
        <v>23</v>
      </c>
    </row>
    <row r="80" spans="1:17" x14ac:dyDescent="0.2">
      <c r="A80" s="885"/>
      <c r="B80" s="887"/>
      <c r="C80" s="831"/>
      <c r="D80" s="831"/>
      <c r="E80" s="468" t="s">
        <v>51</v>
      </c>
      <c r="F80" s="468" t="s">
        <v>11</v>
      </c>
      <c r="G80" s="468">
        <f t="shared" si="39"/>
        <v>614.1</v>
      </c>
      <c r="H80" s="466">
        <v>4.57</v>
      </c>
      <c r="I80" s="468" t="s">
        <v>746</v>
      </c>
      <c r="J80" s="468" t="s">
        <v>674</v>
      </c>
      <c r="K80" s="631">
        <f t="shared" si="0"/>
        <v>2806437.0000000005</v>
      </c>
      <c r="L80" s="486">
        <f t="shared" si="5"/>
        <v>6.4481552974520184</v>
      </c>
      <c r="M80" s="486">
        <f t="shared" si="6"/>
        <v>4.57</v>
      </c>
      <c r="N80" s="486">
        <f t="shared" si="7"/>
        <v>0.6599162000698503</v>
      </c>
      <c r="O80" s="468" t="s">
        <v>722</v>
      </c>
      <c r="P80" s="632" t="s">
        <v>677</v>
      </c>
      <c r="Q80" s="146">
        <f>VLOOKUP(P80,References!$B$7:$F$197,5,FALSE)</f>
        <v>23</v>
      </c>
    </row>
    <row r="81" spans="1:17" x14ac:dyDescent="0.2">
      <c r="A81" s="886"/>
      <c r="B81" s="888"/>
      <c r="C81" s="832"/>
      <c r="D81" s="832"/>
      <c r="E81" s="476" t="s">
        <v>51</v>
      </c>
      <c r="F81" s="476" t="s">
        <v>11</v>
      </c>
      <c r="G81" s="476">
        <f>G72+50</f>
        <v>614.1</v>
      </c>
      <c r="H81" s="671">
        <v>1.35E-4</v>
      </c>
      <c r="I81" s="476" t="s">
        <v>746</v>
      </c>
      <c r="J81" s="476" t="s">
        <v>676</v>
      </c>
      <c r="K81" s="639">
        <f t="shared" si="0"/>
        <v>82.903500000000008</v>
      </c>
      <c r="L81" s="487">
        <f t="shared" si="5"/>
        <v>1.9185728658771743</v>
      </c>
      <c r="M81" s="642">
        <f t="shared" si="6"/>
        <v>1.35E-4</v>
      </c>
      <c r="N81" s="487">
        <f t="shared" si="7"/>
        <v>-3.8696662315049939</v>
      </c>
      <c r="O81" s="476" t="s">
        <v>722</v>
      </c>
      <c r="P81" s="640" t="s">
        <v>677</v>
      </c>
      <c r="Q81" s="189">
        <f>VLOOKUP(P81,References!$B$7:$F$197,5,FALSE)</f>
        <v>23</v>
      </c>
    </row>
    <row r="82" spans="1:17" x14ac:dyDescent="0.2">
      <c r="A82" s="885" t="s">
        <v>52</v>
      </c>
      <c r="B82" s="887" t="s">
        <v>53</v>
      </c>
      <c r="C82" s="831">
        <v>664.1</v>
      </c>
      <c r="D82" s="831" t="s">
        <v>12</v>
      </c>
      <c r="E82" s="468" t="s">
        <v>53</v>
      </c>
      <c r="F82" s="206" t="s">
        <v>12</v>
      </c>
      <c r="G82" s="206">
        <v>664.1</v>
      </c>
      <c r="H82" s="206">
        <v>-5.6</v>
      </c>
      <c r="I82" s="206" t="s">
        <v>748</v>
      </c>
      <c r="J82" s="206" t="s">
        <v>721</v>
      </c>
      <c r="K82" s="616">
        <f t="shared" si="0"/>
        <v>2.5118864315095806E-6</v>
      </c>
      <c r="L82" s="264">
        <f t="shared" si="5"/>
        <v>-5.6</v>
      </c>
      <c r="M82" s="616">
        <f t="shared" si="6"/>
        <v>3.7823918559096229E-12</v>
      </c>
      <c r="N82" s="264">
        <f t="shared" si="7"/>
        <v>-11.422233480238845</v>
      </c>
      <c r="O82" s="206">
        <v>25</v>
      </c>
      <c r="P82" s="290" t="s">
        <v>522</v>
      </c>
      <c r="Q82" s="146">
        <f>VLOOKUP(P82,References!$B$7:$F$197,5,FALSE)</f>
        <v>11</v>
      </c>
    </row>
    <row r="83" spans="1:17" x14ac:dyDescent="0.2">
      <c r="A83" s="885"/>
      <c r="B83" s="887"/>
      <c r="C83" s="831"/>
      <c r="D83" s="831"/>
      <c r="E83" s="468" t="s">
        <v>53</v>
      </c>
      <c r="F83" s="206" t="s">
        <v>12</v>
      </c>
      <c r="G83" s="206">
        <v>664.1</v>
      </c>
      <c r="H83" s="206">
        <v>-6.59</v>
      </c>
      <c r="I83" s="206" t="s">
        <v>749</v>
      </c>
      <c r="J83" s="206" t="s">
        <v>672</v>
      </c>
      <c r="K83" s="617">
        <f t="shared" ref="K83:K91" si="44">IF(I83="mg/L",H83,IF(I83="log-mg/L",10^H83,IF(I83="g/L",H83*1000,IF(I83="ug/L",H83/1000,IF(I83="ng/mL",H83/1000,IF(I83="mol/L",H83*G83*1000,IF(I83="log-mol/L",(10^(H83))*G83*1000)))))))</f>
        <v>0.17069998393368008</v>
      </c>
      <c r="L83" s="264">
        <f t="shared" si="5"/>
        <v>-0.7677665197611564</v>
      </c>
      <c r="M83" s="616">
        <f t="shared" si="6"/>
        <v>2.5703957827688611E-7</v>
      </c>
      <c r="N83" s="264">
        <f t="shared" si="7"/>
        <v>-6.59</v>
      </c>
      <c r="O83" s="206" t="s">
        <v>722</v>
      </c>
      <c r="P83" s="290" t="s">
        <v>532</v>
      </c>
      <c r="Q83" s="146">
        <f>VLOOKUP(P83,References!$B$7:$F$197,5,FALSE)</f>
        <v>77</v>
      </c>
    </row>
    <row r="84" spans="1:17" x14ac:dyDescent="0.2">
      <c r="A84" s="885"/>
      <c r="B84" s="887"/>
      <c r="C84" s="831"/>
      <c r="D84" s="831"/>
      <c r="E84" s="468" t="s">
        <v>53</v>
      </c>
      <c r="F84" s="206" t="s">
        <v>12</v>
      </c>
      <c r="G84" s="206">
        <v>664.1</v>
      </c>
      <c r="H84" s="206">
        <v>5.0999999999999996</v>
      </c>
      <c r="I84" s="206" t="s">
        <v>746</v>
      </c>
      <c r="J84" s="206" t="s">
        <v>674</v>
      </c>
      <c r="K84" s="616">
        <f t="shared" si="44"/>
        <v>3386910</v>
      </c>
      <c r="L84" s="264">
        <f t="shared" ref="L84:L151" si="45">IF(I84="log-mg/L",H84,LOG(K84))</f>
        <v>6.5298036563367807</v>
      </c>
      <c r="M84" s="206">
        <f t="shared" ref="M84:M91" si="46">IF(I84="mol/L",H84,(K84/1000)/G84)</f>
        <v>5.0999999999999996</v>
      </c>
      <c r="N84" s="264">
        <f t="shared" ref="N84:N91" si="47">IF(I84="log-mol/L",H84,LOG(M84))</f>
        <v>0.70757017609793638</v>
      </c>
      <c r="O84" s="206" t="s">
        <v>722</v>
      </c>
      <c r="P84" s="290" t="s">
        <v>677</v>
      </c>
      <c r="Q84" s="146">
        <f>VLOOKUP(P84,References!$B$7:$F$197,5,FALSE)</f>
        <v>23</v>
      </c>
    </row>
    <row r="85" spans="1:17" x14ac:dyDescent="0.2">
      <c r="A85" s="885"/>
      <c r="B85" s="887"/>
      <c r="C85" s="831"/>
      <c r="D85" s="831"/>
      <c r="E85" s="468" t="s">
        <v>53</v>
      </c>
      <c r="F85" s="206" t="s">
        <v>12</v>
      </c>
      <c r="G85" s="206">
        <v>664.1</v>
      </c>
      <c r="H85" s="618">
        <v>4.2899999999999999E-5</v>
      </c>
      <c r="I85" s="206" t="s">
        <v>746</v>
      </c>
      <c r="J85" s="206" t="s">
        <v>676</v>
      </c>
      <c r="K85" s="614">
        <f t="shared" si="44"/>
        <v>28.489889999999999</v>
      </c>
      <c r="L85" s="264">
        <f t="shared" si="45"/>
        <v>1.4546907724235683</v>
      </c>
      <c r="M85" s="616">
        <f t="shared" si="46"/>
        <v>4.2899999999999999E-5</v>
      </c>
      <c r="N85" s="264">
        <f t="shared" si="47"/>
        <v>-4.367542707815276</v>
      </c>
      <c r="O85" s="206" t="s">
        <v>722</v>
      </c>
      <c r="P85" s="290" t="s">
        <v>677</v>
      </c>
      <c r="Q85" s="146">
        <f>VLOOKUP(P85,References!$B$7:$F$197,5,FALSE)</f>
        <v>23</v>
      </c>
    </row>
    <row r="86" spans="1:17" x14ac:dyDescent="0.2">
      <c r="A86" s="890" t="s">
        <v>54</v>
      </c>
      <c r="B86" s="891" t="s">
        <v>55</v>
      </c>
      <c r="C86" s="830">
        <v>714.1</v>
      </c>
      <c r="D86" s="830" t="s">
        <v>13</v>
      </c>
      <c r="E86" s="475" t="s">
        <v>55</v>
      </c>
      <c r="F86" s="224" t="s">
        <v>13</v>
      </c>
      <c r="G86" s="224">
        <v>714.1</v>
      </c>
      <c r="H86" s="224">
        <v>0.29599999999999999</v>
      </c>
      <c r="I86" s="224" t="s">
        <v>744</v>
      </c>
      <c r="J86" s="224" t="s">
        <v>668</v>
      </c>
      <c r="K86" s="628">
        <f t="shared" si="44"/>
        <v>0.29599999999999999</v>
      </c>
      <c r="L86" s="276">
        <f t="shared" si="45"/>
        <v>-0.52870828894106148</v>
      </c>
      <c r="M86" s="625">
        <f t="shared" si="46"/>
        <v>4.1450777202072535E-7</v>
      </c>
      <c r="N86" s="276">
        <f t="shared" si="47"/>
        <v>-6.3824673220158301</v>
      </c>
      <c r="O86" s="224">
        <v>25</v>
      </c>
      <c r="P86" s="626" t="s">
        <v>527</v>
      </c>
      <c r="Q86" s="188">
        <f>VLOOKUP(P86,References!$B$7:$F$197,5,FALSE)</f>
        <v>33</v>
      </c>
    </row>
    <row r="87" spans="1:17" x14ac:dyDescent="0.2">
      <c r="A87" s="885"/>
      <c r="B87" s="887"/>
      <c r="C87" s="831"/>
      <c r="D87" s="831"/>
      <c r="E87" s="468" t="s">
        <v>55</v>
      </c>
      <c r="F87" s="206" t="s">
        <v>13</v>
      </c>
      <c r="G87" s="206">
        <v>714.1</v>
      </c>
      <c r="H87" s="209">
        <v>-8.4</v>
      </c>
      <c r="I87" s="206" t="s">
        <v>749</v>
      </c>
      <c r="J87" s="206" t="s">
        <v>725</v>
      </c>
      <c r="K87" s="617">
        <f t="shared" ref="K87" si="48">IF(I87="mg/L",H87,IF(I87="log-mg/L",10^H87,IF(I87="g/L",H87*1000,IF(I87="ug/L",H87/1000,IF(I87="ng/mL",H87/1000,IF(I87="mol/L",H87*G87*1000,IF(I87="log-mol/L",(10^(H87))*G87*1000)))))))</f>
        <v>2.8428833049225196E-3</v>
      </c>
      <c r="L87" s="264">
        <f t="shared" ref="L87" si="49">IF(I87="log-mg/L",H87,LOG(K87))</f>
        <v>-2.5462409669252319</v>
      </c>
      <c r="M87" s="616">
        <f t="shared" ref="M87" si="50">IF(I87="mol/L",H87,(K87/1000)/G87)</f>
        <v>3.9810717055349665E-9</v>
      </c>
      <c r="N87" s="264">
        <f t="shared" ref="N87" si="51">IF(I87="log-mol/L",H87,LOG(M87))</f>
        <v>-8.4</v>
      </c>
      <c r="O87" s="206">
        <v>25</v>
      </c>
      <c r="P87" s="290" t="s">
        <v>593</v>
      </c>
      <c r="Q87" s="146">
        <f>VLOOKUP(P87,References!$B$7:$F$197,5,FALSE)</f>
        <v>40</v>
      </c>
    </row>
    <row r="88" spans="1:17" x14ac:dyDescent="0.2">
      <c r="A88" s="885"/>
      <c r="B88" s="887"/>
      <c r="C88" s="831"/>
      <c r="D88" s="831"/>
      <c r="E88" s="468" t="s">
        <v>55</v>
      </c>
      <c r="F88" s="206" t="s">
        <v>13</v>
      </c>
      <c r="G88" s="206">
        <v>714.1</v>
      </c>
      <c r="H88" s="206">
        <v>-7.42</v>
      </c>
      <c r="I88" s="206" t="s">
        <v>749</v>
      </c>
      <c r="J88" s="206" t="s">
        <v>672</v>
      </c>
      <c r="K88" s="617">
        <f t="shared" si="44"/>
        <v>2.7149324791251272E-2</v>
      </c>
      <c r="L88" s="264">
        <f t="shared" si="45"/>
        <v>-1.5662409669252313</v>
      </c>
      <c r="M88" s="616">
        <f t="shared" si="46"/>
        <v>3.8018939632056113E-8</v>
      </c>
      <c r="N88" s="264">
        <f t="shared" si="47"/>
        <v>-7.42</v>
      </c>
      <c r="O88" s="206" t="s">
        <v>722</v>
      </c>
      <c r="P88" s="290" t="s">
        <v>532</v>
      </c>
      <c r="Q88" s="146">
        <f>VLOOKUP(P88,References!$B$7:$F$197,5,FALSE)</f>
        <v>77</v>
      </c>
    </row>
    <row r="89" spans="1:17" x14ac:dyDescent="0.2">
      <c r="A89" s="885"/>
      <c r="B89" s="887"/>
      <c r="C89" s="831"/>
      <c r="D89" s="831"/>
      <c r="E89" s="468" t="s">
        <v>55</v>
      </c>
      <c r="F89" s="206" t="s">
        <v>13</v>
      </c>
      <c r="G89" s="206">
        <v>714.1</v>
      </c>
      <c r="H89" s="618">
        <v>4.5999999999999998E-15</v>
      </c>
      <c r="I89" s="206" t="s">
        <v>746</v>
      </c>
      <c r="J89" s="206" t="s">
        <v>673</v>
      </c>
      <c r="K89" s="616">
        <f t="shared" si="44"/>
        <v>3.2848599999999998E-9</v>
      </c>
      <c r="L89" s="264">
        <f t="shared" si="45"/>
        <v>-8.4834831352436577</v>
      </c>
      <c r="M89" s="206">
        <f t="shared" si="46"/>
        <v>4.5999999999999998E-15</v>
      </c>
      <c r="N89" s="264">
        <f t="shared" si="47"/>
        <v>-14.337242168318426</v>
      </c>
      <c r="O89" s="206" t="s">
        <v>722</v>
      </c>
      <c r="P89" s="290" t="s">
        <v>677</v>
      </c>
      <c r="Q89" s="146">
        <f>VLOOKUP(P89,References!$B$7:$F$197,5,FALSE)</f>
        <v>23</v>
      </c>
    </row>
    <row r="90" spans="1:17" x14ac:dyDescent="0.2">
      <c r="A90" s="885"/>
      <c r="B90" s="887"/>
      <c r="C90" s="831"/>
      <c r="D90" s="831"/>
      <c r="E90" s="468" t="s">
        <v>55</v>
      </c>
      <c r="F90" s="206" t="s">
        <v>13</v>
      </c>
      <c r="G90" s="206">
        <v>714.1</v>
      </c>
      <c r="H90" s="206">
        <v>5.68</v>
      </c>
      <c r="I90" s="206" t="s">
        <v>746</v>
      </c>
      <c r="J90" s="206" t="s">
        <v>674</v>
      </c>
      <c r="K90" s="616">
        <f t="shared" si="44"/>
        <v>4056087.9999999995</v>
      </c>
      <c r="L90" s="264">
        <f t="shared" si="45"/>
        <v>6.6081073687857872</v>
      </c>
      <c r="M90" s="264">
        <f t="shared" si="46"/>
        <v>5.68</v>
      </c>
      <c r="N90" s="264">
        <f t="shared" si="47"/>
        <v>0.75434833571101889</v>
      </c>
      <c r="O90" s="206" t="s">
        <v>722</v>
      </c>
      <c r="P90" s="290" t="s">
        <v>677</v>
      </c>
      <c r="Q90" s="146">
        <f>VLOOKUP(P90,References!$B$7:$F$197,5,FALSE)</f>
        <v>23</v>
      </c>
    </row>
    <row r="91" spans="1:17" ht="17" thickBot="1" x14ac:dyDescent="0.25">
      <c r="A91" s="885"/>
      <c r="B91" s="887"/>
      <c r="C91" s="831"/>
      <c r="D91" s="831"/>
      <c r="E91" s="468" t="s">
        <v>55</v>
      </c>
      <c r="F91" s="206" t="s">
        <v>13</v>
      </c>
      <c r="G91" s="206">
        <v>714.1</v>
      </c>
      <c r="H91" s="618">
        <v>3.2499999999999997E-5</v>
      </c>
      <c r="I91" s="206" t="s">
        <v>746</v>
      </c>
      <c r="J91" s="206" t="s">
        <v>676</v>
      </c>
      <c r="K91" s="614">
        <f t="shared" si="44"/>
        <v>23.20825</v>
      </c>
      <c r="L91" s="264">
        <f t="shared" si="45"/>
        <v>1.3656423940536431</v>
      </c>
      <c r="M91" s="616">
        <f t="shared" si="46"/>
        <v>3.2499999999999997E-5</v>
      </c>
      <c r="N91" s="264">
        <f t="shared" si="47"/>
        <v>-4.4881166390211256</v>
      </c>
      <c r="O91" s="206" t="s">
        <v>722</v>
      </c>
      <c r="P91" s="290" t="s">
        <v>677</v>
      </c>
      <c r="Q91" s="146">
        <f>VLOOKUP(P91,References!$B$7:$F$197,5,FALSE)</f>
        <v>23</v>
      </c>
    </row>
    <row r="92" spans="1:17" ht="17" thickBot="1" x14ac:dyDescent="0.25">
      <c r="A92" s="117" t="s">
        <v>143</v>
      </c>
      <c r="B92" s="239" t="s">
        <v>142</v>
      </c>
      <c r="C92" s="121"/>
      <c r="D92" s="121"/>
      <c r="E92" s="118"/>
      <c r="F92" s="262"/>
      <c r="G92" s="262"/>
      <c r="H92" s="262"/>
      <c r="I92" s="262"/>
      <c r="J92" s="262"/>
      <c r="K92" s="262"/>
      <c r="L92" s="448"/>
      <c r="M92" s="262"/>
      <c r="N92" s="448"/>
      <c r="O92" s="262"/>
      <c r="P92" s="449"/>
      <c r="Q92" s="450"/>
    </row>
    <row r="93" spans="1:17" x14ac:dyDescent="0.2">
      <c r="A93" s="885" t="s">
        <v>56</v>
      </c>
      <c r="B93" s="887" t="s">
        <v>57</v>
      </c>
      <c r="C93" s="831">
        <v>300.10000000000002</v>
      </c>
      <c r="D93" s="831" t="s">
        <v>751</v>
      </c>
      <c r="E93" s="468" t="s">
        <v>57</v>
      </c>
      <c r="F93" s="206" t="s">
        <v>751</v>
      </c>
      <c r="G93" s="206">
        <v>300.10000000000002</v>
      </c>
      <c r="H93" s="206">
        <v>-1</v>
      </c>
      <c r="I93" s="206" t="s">
        <v>749</v>
      </c>
      <c r="J93" s="206" t="s">
        <v>672</v>
      </c>
      <c r="K93" s="616">
        <f t="shared" ref="K93:K131" si="52">IF(I93="mg/L",H93,IF(I93="log-mg/L",10^H93,IF(I93="g/L",H93*1000,IF(I93="ug/L",H93/1000,IF(I93="ng/mL",H93/1000,IF(I93="mol/L",H93*G93*1000,IF(I93="log-mol/L",(10^(H93))*G93*1000)))))))</f>
        <v>30010.000000000004</v>
      </c>
      <c r="L93" s="264">
        <f t="shared" si="45"/>
        <v>4.4772659954248528</v>
      </c>
      <c r="M93" s="206">
        <f t="shared" ref="M93:M131" si="53">IF(I93="mol/L",H93,(K93/1000)/G93)</f>
        <v>0.1</v>
      </c>
      <c r="N93" s="264">
        <f t="shared" ref="N93:N131" si="54">IF(I93="log-mol/L",H93,LOG(M93))</f>
        <v>-1</v>
      </c>
      <c r="O93" s="206" t="s">
        <v>722</v>
      </c>
      <c r="P93" s="290" t="s">
        <v>532</v>
      </c>
      <c r="Q93" s="146">
        <f>VLOOKUP(P93,References!$B$7:$F$197,5,FALSE)</f>
        <v>77</v>
      </c>
    </row>
    <row r="94" spans="1:17" x14ac:dyDescent="0.2">
      <c r="A94" s="885"/>
      <c r="B94" s="887"/>
      <c r="C94" s="831"/>
      <c r="D94" s="831"/>
      <c r="E94" s="468" t="s">
        <v>57</v>
      </c>
      <c r="F94" s="206" t="s">
        <v>751</v>
      </c>
      <c r="G94" s="206">
        <v>300.10000000000002</v>
      </c>
      <c r="H94" s="209">
        <v>-1.64</v>
      </c>
      <c r="I94" s="206" t="s">
        <v>749</v>
      </c>
      <c r="J94" s="206" t="s">
        <v>725</v>
      </c>
      <c r="K94" s="614">
        <f>IF(I94="mg/L",H94,IF(I94="log-mg/L",10^H94,IF(I94="g/L",H94*1000,IF(I94="ug/L",H94/1000,IF(I94="ng/mL",H94/1000,IF(I94="mol/L",H94*G93*1000,IF(I94="log-mol/L",(10^(H94))*G93*1000)))))))</f>
        <v>6874.8938259560846</v>
      </c>
      <c r="L94" s="264">
        <f t="shared" ref="L94" si="55">IF(I94="log-mg/L",H94,LOG(K94))</f>
        <v>3.8372659954248527</v>
      </c>
      <c r="M94" s="617">
        <f>IF(I94="mol/L",H94,(K94/1000)/G93)</f>
        <v>2.2908676527677724E-2</v>
      </c>
      <c r="N94" s="264">
        <f t="shared" ref="N94" si="56">IF(I94="log-mol/L",H94,LOG(M94))</f>
        <v>-1.64</v>
      </c>
      <c r="O94" s="206">
        <v>25</v>
      </c>
      <c r="P94" s="290" t="s">
        <v>593</v>
      </c>
      <c r="Q94" s="146">
        <f>VLOOKUP(P94,References!$B$7:$F$197,5,FALSE)</f>
        <v>40</v>
      </c>
    </row>
    <row r="95" spans="1:17" x14ac:dyDescent="0.2">
      <c r="A95" s="885"/>
      <c r="B95" s="887"/>
      <c r="C95" s="831"/>
      <c r="D95" s="831"/>
      <c r="E95" s="468" t="s">
        <v>57</v>
      </c>
      <c r="F95" s="206" t="s">
        <v>751</v>
      </c>
      <c r="G95" s="206">
        <v>300.10000000000002</v>
      </c>
      <c r="H95" s="618">
        <v>3.57E-4</v>
      </c>
      <c r="I95" s="206" t="s">
        <v>746</v>
      </c>
      <c r="J95" s="206" t="s">
        <v>673</v>
      </c>
      <c r="K95" s="614">
        <f>IF(I95="mg/L",H95,IF(I95="log-mg/L",10^H95,IF(I95="g/L",H95*1000,IF(I95="ug/L",H95/1000,IF(I95="ng/mL",H95/1000,IF(I95="mol/L",H95*G94*1000,IF(I95="log-mol/L",(10^(H95))*G94*1000)))))))</f>
        <v>107.13570000000001</v>
      </c>
      <c r="L95" s="264">
        <f t="shared" si="45"/>
        <v>2.029934211537046</v>
      </c>
      <c r="M95" s="623">
        <f>IF(I95="mol/L",H95,(K95/1000)/G94)</f>
        <v>3.57E-4</v>
      </c>
      <c r="N95" s="264">
        <f t="shared" si="54"/>
        <v>-3.4473317838878068</v>
      </c>
      <c r="O95" s="206" t="s">
        <v>722</v>
      </c>
      <c r="P95" s="290" t="s">
        <v>677</v>
      </c>
      <c r="Q95" s="146">
        <f>VLOOKUP(P95,References!$B$7:$F$197,5,FALSE)</f>
        <v>23</v>
      </c>
    </row>
    <row r="96" spans="1:17" x14ac:dyDescent="0.2">
      <c r="A96" s="885"/>
      <c r="B96" s="887"/>
      <c r="C96" s="831"/>
      <c r="D96" s="831"/>
      <c r="E96" s="468" t="s">
        <v>57</v>
      </c>
      <c r="F96" s="206" t="s">
        <v>751</v>
      </c>
      <c r="G96" s="206">
        <v>300.10000000000002</v>
      </c>
      <c r="H96" s="615">
        <v>2.7899999999999999E-3</v>
      </c>
      <c r="I96" s="206" t="s">
        <v>746</v>
      </c>
      <c r="J96" s="206" t="s">
        <v>726</v>
      </c>
      <c r="K96" s="614">
        <f t="shared" si="52"/>
        <v>837.279</v>
      </c>
      <c r="L96" s="264">
        <f t="shared" si="45"/>
        <v>2.9228701986984502</v>
      </c>
      <c r="M96" s="615">
        <f t="shared" si="53"/>
        <v>2.7899999999999999E-3</v>
      </c>
      <c r="N96" s="264">
        <f t="shared" si="54"/>
        <v>-2.5543957967264026</v>
      </c>
      <c r="O96" s="206" t="s">
        <v>722</v>
      </c>
      <c r="P96" s="290" t="s">
        <v>677</v>
      </c>
      <c r="Q96" s="146">
        <f>VLOOKUP(P96,References!$B$7:$F$197,5,FALSE)</f>
        <v>23</v>
      </c>
    </row>
    <row r="97" spans="1:17" x14ac:dyDescent="0.2">
      <c r="A97" s="885"/>
      <c r="B97" s="887"/>
      <c r="C97" s="831"/>
      <c r="D97" s="831"/>
      <c r="E97" s="468" t="s">
        <v>57</v>
      </c>
      <c r="F97" s="206" t="s">
        <v>751</v>
      </c>
      <c r="G97" s="206">
        <v>300.10000000000002</v>
      </c>
      <c r="H97" s="617">
        <v>0.52300000000000002</v>
      </c>
      <c r="I97" s="206" t="s">
        <v>746</v>
      </c>
      <c r="J97" s="206" t="s">
        <v>674</v>
      </c>
      <c r="K97" s="616">
        <f t="shared" si="52"/>
        <v>156952.30000000002</v>
      </c>
      <c r="L97" s="264">
        <f t="shared" si="45"/>
        <v>5.195767684292127</v>
      </c>
      <c r="M97" s="617">
        <f t="shared" si="53"/>
        <v>0.52300000000000002</v>
      </c>
      <c r="N97" s="264">
        <f t="shared" si="54"/>
        <v>-0.28149831113272572</v>
      </c>
      <c r="O97" s="206" t="s">
        <v>722</v>
      </c>
      <c r="P97" s="290" t="s">
        <v>677</v>
      </c>
      <c r="Q97" s="146">
        <f>VLOOKUP(P97,References!$B$7:$F$197,5,FALSE)</f>
        <v>23</v>
      </c>
    </row>
    <row r="98" spans="1:17" x14ac:dyDescent="0.2">
      <c r="A98" s="886"/>
      <c r="B98" s="888"/>
      <c r="C98" s="832"/>
      <c r="D98" s="832"/>
      <c r="E98" s="476" t="s">
        <v>57</v>
      </c>
      <c r="F98" s="226" t="s">
        <v>751</v>
      </c>
      <c r="G98" s="226">
        <v>300.10000000000002</v>
      </c>
      <c r="H98" s="621">
        <v>7.2500000000000004E-3</v>
      </c>
      <c r="I98" s="226" t="s">
        <v>746</v>
      </c>
      <c r="J98" s="226" t="s">
        <v>676</v>
      </c>
      <c r="K98" s="620">
        <f t="shared" si="52"/>
        <v>2175.7250000000004</v>
      </c>
      <c r="L98" s="278">
        <f t="shared" si="45"/>
        <v>3.3376040019958464</v>
      </c>
      <c r="M98" s="621">
        <f t="shared" si="53"/>
        <v>7.2500000000000004E-3</v>
      </c>
      <c r="N98" s="278">
        <f t="shared" si="54"/>
        <v>-2.1396619934290064</v>
      </c>
      <c r="O98" s="226" t="s">
        <v>722</v>
      </c>
      <c r="P98" s="622" t="s">
        <v>677</v>
      </c>
      <c r="Q98" s="189">
        <f>VLOOKUP(P98,References!$B$7:$F$197,5,FALSE)</f>
        <v>23</v>
      </c>
    </row>
    <row r="99" spans="1:17" x14ac:dyDescent="0.2">
      <c r="A99" s="885" t="s">
        <v>58</v>
      </c>
      <c r="B99" s="887" t="s">
        <v>59</v>
      </c>
      <c r="C99" s="831">
        <v>350.1</v>
      </c>
      <c r="D99" s="831" t="s">
        <v>16</v>
      </c>
      <c r="E99" s="468" t="s">
        <v>59</v>
      </c>
      <c r="F99" s="206" t="s">
        <v>16</v>
      </c>
      <c r="G99" s="206">
        <v>350.1</v>
      </c>
      <c r="H99" s="618">
        <v>2.3099999999999999E-5</v>
      </c>
      <c r="I99" s="206" t="s">
        <v>746</v>
      </c>
      <c r="J99" s="206" t="s">
        <v>673</v>
      </c>
      <c r="K99" s="264">
        <f t="shared" si="52"/>
        <v>8.0873100000000004</v>
      </c>
      <c r="L99" s="264">
        <f t="shared" si="45"/>
        <v>0.90780409065717693</v>
      </c>
      <c r="M99" s="616">
        <f t="shared" si="53"/>
        <v>2.3099999999999999E-5</v>
      </c>
      <c r="N99" s="264">
        <f t="shared" si="54"/>
        <v>-4.636388020107856</v>
      </c>
      <c r="O99" s="206" t="s">
        <v>722</v>
      </c>
      <c r="P99" s="290" t="s">
        <v>677</v>
      </c>
      <c r="Q99" s="146">
        <f>VLOOKUP(P99,References!$B$7:$F$197,5,FALSE)</f>
        <v>23</v>
      </c>
    </row>
    <row r="100" spans="1:17" x14ac:dyDescent="0.2">
      <c r="A100" s="885"/>
      <c r="B100" s="887"/>
      <c r="C100" s="831"/>
      <c r="D100" s="831"/>
      <c r="E100" s="468" t="s">
        <v>59</v>
      </c>
      <c r="F100" s="206" t="s">
        <v>16</v>
      </c>
      <c r="G100" s="206">
        <v>350.1</v>
      </c>
      <c r="H100" s="618">
        <v>2.7900000000000001E-4</v>
      </c>
      <c r="I100" s="206" t="s">
        <v>746</v>
      </c>
      <c r="J100" s="206" t="s">
        <v>726</v>
      </c>
      <c r="K100" s="614">
        <f t="shared" si="52"/>
        <v>97.677900000000008</v>
      </c>
      <c r="L100" s="264">
        <f t="shared" si="45"/>
        <v>1.9897963140386301</v>
      </c>
      <c r="M100" s="623">
        <f t="shared" si="53"/>
        <v>2.7900000000000001E-4</v>
      </c>
      <c r="N100" s="264">
        <f t="shared" si="54"/>
        <v>-3.5543957967264026</v>
      </c>
      <c r="O100" s="206" t="s">
        <v>722</v>
      </c>
      <c r="P100" s="290" t="s">
        <v>677</v>
      </c>
      <c r="Q100" s="146">
        <f>VLOOKUP(P100,References!$B$7:$F$197,5,FALSE)</f>
        <v>23</v>
      </c>
    </row>
    <row r="101" spans="1:17" x14ac:dyDescent="0.2">
      <c r="A101" s="885"/>
      <c r="B101" s="887"/>
      <c r="C101" s="831"/>
      <c r="D101" s="831"/>
      <c r="E101" s="468" t="s">
        <v>59</v>
      </c>
      <c r="F101" s="206" t="s">
        <v>16</v>
      </c>
      <c r="G101" s="206">
        <v>350.1</v>
      </c>
      <c r="H101" s="647">
        <v>0.123</v>
      </c>
      <c r="I101" s="206" t="s">
        <v>746</v>
      </c>
      <c r="J101" s="206" t="s">
        <v>674</v>
      </c>
      <c r="K101" s="616">
        <f t="shared" si="52"/>
        <v>43062.3</v>
      </c>
      <c r="L101" s="264">
        <f t="shared" si="45"/>
        <v>4.6340972222044305</v>
      </c>
      <c r="M101" s="617">
        <f t="shared" si="53"/>
        <v>0.123</v>
      </c>
      <c r="N101" s="264">
        <f t="shared" si="54"/>
        <v>-0.91009488856060206</v>
      </c>
      <c r="O101" s="206" t="s">
        <v>722</v>
      </c>
      <c r="P101" s="290" t="s">
        <v>677</v>
      </c>
      <c r="Q101" s="146">
        <f>VLOOKUP(P101,References!$B$7:$F$197,5,FALSE)</f>
        <v>23</v>
      </c>
    </row>
    <row r="102" spans="1:17" x14ac:dyDescent="0.2">
      <c r="A102" s="885"/>
      <c r="B102" s="887"/>
      <c r="C102" s="831"/>
      <c r="D102" s="831"/>
      <c r="E102" s="468" t="s">
        <v>59</v>
      </c>
      <c r="F102" s="206" t="s">
        <v>16</v>
      </c>
      <c r="G102" s="206">
        <v>350.1</v>
      </c>
      <c r="H102" s="664">
        <v>2.3500000000000001E-3</v>
      </c>
      <c r="I102" s="206" t="s">
        <v>746</v>
      </c>
      <c r="J102" s="206" t="s">
        <v>676</v>
      </c>
      <c r="K102" s="614">
        <f t="shared" si="52"/>
        <v>822.73500000000013</v>
      </c>
      <c r="L102" s="264">
        <f t="shared" si="45"/>
        <v>2.9152599730367688</v>
      </c>
      <c r="M102" s="615">
        <f t="shared" si="53"/>
        <v>2.3500000000000001E-3</v>
      </c>
      <c r="N102" s="264">
        <f t="shared" si="54"/>
        <v>-2.6289321377282637</v>
      </c>
      <c r="O102" s="206" t="s">
        <v>722</v>
      </c>
      <c r="P102" s="290" t="s">
        <v>677</v>
      </c>
      <c r="Q102" s="146">
        <f>VLOOKUP(P102,References!$B$7:$F$197,5,FALSE)</f>
        <v>23</v>
      </c>
    </row>
    <row r="103" spans="1:17" x14ac:dyDescent="0.2">
      <c r="A103" s="890" t="s">
        <v>60</v>
      </c>
      <c r="B103" s="891" t="s">
        <v>61</v>
      </c>
      <c r="C103" s="830">
        <v>400.1</v>
      </c>
      <c r="D103" s="830" t="s">
        <v>17</v>
      </c>
      <c r="E103" s="475" t="s">
        <v>61</v>
      </c>
      <c r="F103" s="224" t="s">
        <v>17</v>
      </c>
      <c r="G103" s="224">
        <v>400.1</v>
      </c>
      <c r="H103" s="253">
        <v>6.2</v>
      </c>
      <c r="I103" s="224" t="s">
        <v>744</v>
      </c>
      <c r="J103" s="224" t="s">
        <v>673</v>
      </c>
      <c r="K103" s="224">
        <f t="shared" si="52"/>
        <v>6.2</v>
      </c>
      <c r="L103" s="276">
        <f t="shared" si="45"/>
        <v>0.79239168949825389</v>
      </c>
      <c r="M103" s="625">
        <f t="shared" si="53"/>
        <v>1.5496125968507871E-5</v>
      </c>
      <c r="N103" s="276">
        <f t="shared" si="54"/>
        <v>-4.809776861880743</v>
      </c>
      <c r="O103" s="224">
        <v>25</v>
      </c>
      <c r="P103" s="626" t="s">
        <v>511</v>
      </c>
      <c r="Q103" s="188">
        <f>VLOOKUP(P103,References!$B$7:$F$197,5,FALSE)</f>
        <v>64</v>
      </c>
    </row>
    <row r="104" spans="1:17" x14ac:dyDescent="0.2">
      <c r="A104" s="885"/>
      <c r="B104" s="887"/>
      <c r="C104" s="831"/>
      <c r="D104" s="831"/>
      <c r="E104" s="468" t="s">
        <v>61</v>
      </c>
      <c r="F104" s="206" t="s">
        <v>17</v>
      </c>
      <c r="G104" s="206">
        <v>400.1</v>
      </c>
      <c r="H104" s="209">
        <v>-3.23</v>
      </c>
      <c r="I104" s="206" t="s">
        <v>749</v>
      </c>
      <c r="J104" s="206" t="s">
        <v>725</v>
      </c>
      <c r="K104" s="614">
        <f t="shared" ref="K104" si="57">IF(I104="mg/L",H104,IF(I104="log-mg/L",10^H104,IF(I104="g/L",H104*1000,IF(I104="ug/L",H104/1000,IF(I104="ng/mL",H104/1000,IF(I104="mol/L",H104*G104*1000,IF(I104="log-mol/L",(10^(H104))*G104*1000)))))))</f>
        <v>235.5963465077711</v>
      </c>
      <c r="L104" s="264">
        <f t="shared" ref="L104" si="58">IF(I104="log-mg/L",H104,LOG(K104))</f>
        <v>2.372168551378997</v>
      </c>
      <c r="M104" s="616">
        <f t="shared" ref="M104" si="59">IF(I104="mol/L",H104,(K104/1000)/G104)</f>
        <v>5.8884365535558883E-4</v>
      </c>
      <c r="N104" s="264">
        <f t="shared" ref="N104" si="60">IF(I104="log-mol/L",H104,LOG(M104))</f>
        <v>-3.23</v>
      </c>
      <c r="O104" s="206">
        <v>25</v>
      </c>
      <c r="P104" s="290" t="s">
        <v>593</v>
      </c>
      <c r="Q104" s="146">
        <f>VLOOKUP(P104,References!$B$7:$F$197,5,FALSE)</f>
        <v>40</v>
      </c>
    </row>
    <row r="105" spans="1:17" x14ac:dyDescent="0.2">
      <c r="A105" s="885"/>
      <c r="B105" s="887"/>
      <c r="C105" s="831"/>
      <c r="D105" s="831"/>
      <c r="E105" s="468" t="s">
        <v>61</v>
      </c>
      <c r="F105" s="206" t="s">
        <v>17</v>
      </c>
      <c r="G105" s="206">
        <v>400.1</v>
      </c>
      <c r="H105" s="209">
        <v>0.88</v>
      </c>
      <c r="I105" s="206" t="s">
        <v>748</v>
      </c>
      <c r="J105" s="206" t="s">
        <v>721</v>
      </c>
      <c r="K105" s="264">
        <f t="shared" si="52"/>
        <v>7.5857757502918375</v>
      </c>
      <c r="L105" s="264">
        <f t="shared" si="45"/>
        <v>0.88</v>
      </c>
      <c r="M105" s="616">
        <f t="shared" si="53"/>
        <v>1.8959699450866877E-5</v>
      </c>
      <c r="N105" s="264">
        <f t="shared" si="54"/>
        <v>-4.7221685513789975</v>
      </c>
      <c r="O105" s="206">
        <v>25</v>
      </c>
      <c r="P105" s="290" t="s">
        <v>522</v>
      </c>
      <c r="Q105" s="146">
        <f>VLOOKUP(P105,References!$B$7:$F$197,5,FALSE)</f>
        <v>11</v>
      </c>
    </row>
    <row r="106" spans="1:17" x14ac:dyDescent="0.2">
      <c r="A106" s="885"/>
      <c r="B106" s="887"/>
      <c r="C106" s="831"/>
      <c r="D106" s="831"/>
      <c r="E106" s="468" t="s">
        <v>61</v>
      </c>
      <c r="F106" s="206" t="s">
        <v>17</v>
      </c>
      <c r="G106" s="206">
        <v>400.1</v>
      </c>
      <c r="H106" s="209">
        <v>-2.2400000000000002</v>
      </c>
      <c r="I106" s="206" t="s">
        <v>749</v>
      </c>
      <c r="J106" s="206" t="s">
        <v>672</v>
      </c>
      <c r="K106" s="614">
        <f t="shared" si="52"/>
        <v>2302.3351892859632</v>
      </c>
      <c r="L106" s="264">
        <f t="shared" si="45"/>
        <v>3.3621685513789967</v>
      </c>
      <c r="M106" s="615">
        <f t="shared" si="53"/>
        <v>5.7543993733715649E-3</v>
      </c>
      <c r="N106" s="264">
        <f t="shared" si="54"/>
        <v>-2.2400000000000002</v>
      </c>
      <c r="O106" s="206" t="s">
        <v>722</v>
      </c>
      <c r="P106" s="290" t="s">
        <v>532</v>
      </c>
      <c r="Q106" s="146">
        <f>VLOOKUP(P106,References!$B$7:$F$197,5,FALSE)</f>
        <v>77</v>
      </c>
    </row>
    <row r="107" spans="1:17" x14ac:dyDescent="0.2">
      <c r="A107" s="885"/>
      <c r="B107" s="887"/>
      <c r="C107" s="831"/>
      <c r="D107" s="831"/>
      <c r="E107" s="468" t="s">
        <v>61</v>
      </c>
      <c r="F107" s="206" t="s">
        <v>17</v>
      </c>
      <c r="G107" s="206">
        <v>400.1</v>
      </c>
      <c r="H107" s="209">
        <v>0.24340000000000001</v>
      </c>
      <c r="I107" s="206" t="s">
        <v>750</v>
      </c>
      <c r="J107" s="206" t="s">
        <v>673</v>
      </c>
      <c r="K107" s="614">
        <f t="shared" si="52"/>
        <v>243.4</v>
      </c>
      <c r="L107" s="264">
        <f t="shared" si="45"/>
        <v>2.3863205738940461</v>
      </c>
      <c r="M107" s="623">
        <f t="shared" si="53"/>
        <v>6.0834791302174455E-4</v>
      </c>
      <c r="N107" s="264">
        <f t="shared" si="54"/>
        <v>-3.2158479774849509</v>
      </c>
      <c r="O107" s="206" t="s">
        <v>722</v>
      </c>
      <c r="P107" s="290" t="s">
        <v>543</v>
      </c>
      <c r="Q107" s="146">
        <f>VLOOKUP(P107,References!$B$7:$F$197,5,FALSE)</f>
        <v>75</v>
      </c>
    </row>
    <row r="108" spans="1:17" x14ac:dyDescent="0.2">
      <c r="A108" s="885"/>
      <c r="B108" s="887"/>
      <c r="C108" s="831"/>
      <c r="D108" s="831"/>
      <c r="E108" s="468" t="s">
        <v>61</v>
      </c>
      <c r="F108" s="206" t="s">
        <v>17</v>
      </c>
      <c r="G108" s="206">
        <v>400.1</v>
      </c>
      <c r="H108" s="651">
        <v>6.0800000000000003E-4</v>
      </c>
      <c r="I108" s="206" t="s">
        <v>746</v>
      </c>
      <c r="J108" s="206" t="s">
        <v>668</v>
      </c>
      <c r="K108" s="614">
        <f t="shared" si="52"/>
        <v>243.26080000000002</v>
      </c>
      <c r="L108" s="264">
        <f t="shared" si="45"/>
        <v>2.3860721306517321</v>
      </c>
      <c r="M108" s="623">
        <f t="shared" si="53"/>
        <v>6.0800000000000003E-4</v>
      </c>
      <c r="N108" s="264">
        <f t="shared" si="54"/>
        <v>-3.2160964207272649</v>
      </c>
      <c r="O108" s="206" t="s">
        <v>722</v>
      </c>
      <c r="P108" s="290" t="s">
        <v>677</v>
      </c>
      <c r="Q108" s="146">
        <f>VLOOKUP(P108,References!$B$7:$F$197,5,FALSE)</f>
        <v>23</v>
      </c>
    </row>
    <row r="109" spans="1:17" x14ac:dyDescent="0.2">
      <c r="A109" s="885"/>
      <c r="B109" s="887"/>
      <c r="C109" s="831"/>
      <c r="D109" s="831"/>
      <c r="E109" s="468" t="s">
        <v>61</v>
      </c>
      <c r="F109" s="206" t="s">
        <v>17</v>
      </c>
      <c r="G109" s="206">
        <v>400.1</v>
      </c>
      <c r="H109" s="651">
        <v>1.4899999999999999E-6</v>
      </c>
      <c r="I109" s="206" t="s">
        <v>746</v>
      </c>
      <c r="J109" s="206" t="s">
        <v>673</v>
      </c>
      <c r="K109" s="617">
        <f t="shared" si="52"/>
        <v>0.59614900000000004</v>
      </c>
      <c r="L109" s="264">
        <f t="shared" si="45"/>
        <v>-0.22464518020872876</v>
      </c>
      <c r="M109" s="616">
        <f t="shared" si="53"/>
        <v>1.4899999999999999E-6</v>
      </c>
      <c r="N109" s="264">
        <f t="shared" si="54"/>
        <v>-5.826813731587726</v>
      </c>
      <c r="O109" s="206" t="s">
        <v>722</v>
      </c>
      <c r="P109" s="290" t="s">
        <v>677</v>
      </c>
      <c r="Q109" s="146">
        <f>VLOOKUP(P109,References!$B$7:$F$197,5,FALSE)</f>
        <v>23</v>
      </c>
    </row>
    <row r="110" spans="1:17" x14ac:dyDescent="0.2">
      <c r="A110" s="885"/>
      <c r="B110" s="887"/>
      <c r="C110" s="831"/>
      <c r="D110" s="831"/>
      <c r="E110" s="468" t="s">
        <v>61</v>
      </c>
      <c r="F110" s="206" t="s">
        <v>17</v>
      </c>
      <c r="G110" s="206">
        <v>400.1</v>
      </c>
      <c r="H110" s="651">
        <v>2.9099999999999999E-5</v>
      </c>
      <c r="I110" s="206" t="s">
        <v>746</v>
      </c>
      <c r="J110" s="206" t="s">
        <v>726</v>
      </c>
      <c r="K110" s="614">
        <f t="shared" si="52"/>
        <v>11.642910000000001</v>
      </c>
      <c r="L110" s="264">
        <f t="shared" si="45"/>
        <v>1.0660615403649045</v>
      </c>
      <c r="M110" s="643">
        <f t="shared" si="53"/>
        <v>2.9099999999999999E-5</v>
      </c>
      <c r="N110" s="264">
        <f t="shared" si="54"/>
        <v>-4.5361070110140931</v>
      </c>
      <c r="O110" s="206" t="s">
        <v>722</v>
      </c>
      <c r="P110" s="290" t="s">
        <v>677</v>
      </c>
      <c r="Q110" s="146">
        <f>VLOOKUP(P110,References!$B$7:$F$197,5,FALSE)</f>
        <v>23</v>
      </c>
    </row>
    <row r="111" spans="1:17" x14ac:dyDescent="0.2">
      <c r="A111" s="885"/>
      <c r="B111" s="887"/>
      <c r="C111" s="831"/>
      <c r="D111" s="831"/>
      <c r="E111" s="468" t="s">
        <v>61</v>
      </c>
      <c r="F111" s="206" t="s">
        <v>17</v>
      </c>
      <c r="G111" s="206">
        <v>400.1</v>
      </c>
      <c r="H111" s="209">
        <v>0.85299999999999998</v>
      </c>
      <c r="I111" s="206" t="s">
        <v>746</v>
      </c>
      <c r="J111" s="206" t="s">
        <v>674</v>
      </c>
      <c r="K111" s="616">
        <f t="shared" si="52"/>
        <v>341285.3</v>
      </c>
      <c r="L111" s="264">
        <f t="shared" si="45"/>
        <v>5.5331175825465202</v>
      </c>
      <c r="M111" s="617">
        <f t="shared" si="53"/>
        <v>0.85299999999999998</v>
      </c>
      <c r="N111" s="264">
        <f t="shared" si="54"/>
        <v>-6.905096883247698E-2</v>
      </c>
      <c r="O111" s="206" t="s">
        <v>722</v>
      </c>
      <c r="P111" s="290" t="s">
        <v>677</v>
      </c>
      <c r="Q111" s="146">
        <f>VLOOKUP(P111,References!$B$7:$F$197,5,FALSE)</f>
        <v>23</v>
      </c>
    </row>
    <row r="112" spans="1:17" x14ac:dyDescent="0.2">
      <c r="A112" s="886"/>
      <c r="B112" s="888"/>
      <c r="C112" s="832"/>
      <c r="D112" s="832"/>
      <c r="E112" s="476" t="s">
        <v>61</v>
      </c>
      <c r="F112" s="226" t="s">
        <v>17</v>
      </c>
      <c r="G112" s="226">
        <v>400.1</v>
      </c>
      <c r="H112" s="665">
        <v>6.0999999999999997E-4</v>
      </c>
      <c r="I112" s="226" t="s">
        <v>746</v>
      </c>
      <c r="J112" s="226" t="s">
        <v>676</v>
      </c>
      <c r="K112" s="620">
        <f t="shared" si="52"/>
        <v>244.06100000000001</v>
      </c>
      <c r="L112" s="278">
        <f t="shared" si="45"/>
        <v>2.3874983863897641</v>
      </c>
      <c r="M112" s="644">
        <f t="shared" si="53"/>
        <v>6.0999999999999997E-4</v>
      </c>
      <c r="N112" s="278">
        <f t="shared" si="54"/>
        <v>-3.2146701649892329</v>
      </c>
      <c r="O112" s="226" t="s">
        <v>722</v>
      </c>
      <c r="P112" s="622" t="s">
        <v>677</v>
      </c>
      <c r="Q112" s="189">
        <f>VLOOKUP(P112,References!$B$7:$F$197,5,FALSE)</f>
        <v>23</v>
      </c>
    </row>
    <row r="113" spans="1:17" x14ac:dyDescent="0.2">
      <c r="A113" s="885" t="s">
        <v>62</v>
      </c>
      <c r="B113" s="887" t="s">
        <v>63</v>
      </c>
      <c r="C113" s="831">
        <v>450.1</v>
      </c>
      <c r="D113" s="831" t="s">
        <v>18</v>
      </c>
      <c r="E113" s="468" t="s">
        <v>63</v>
      </c>
      <c r="F113" s="206" t="s">
        <v>18</v>
      </c>
      <c r="G113" s="206">
        <v>450.1</v>
      </c>
      <c r="H113" s="651">
        <v>9.6600000000000005E-8</v>
      </c>
      <c r="I113" s="206" t="s">
        <v>746</v>
      </c>
      <c r="J113" s="206" t="s">
        <v>673</v>
      </c>
      <c r="K113" s="617">
        <f t="shared" si="52"/>
        <v>4.347966000000001E-2</v>
      </c>
      <c r="L113" s="264">
        <f t="shared" si="45"/>
        <v>-1.3617138606460277</v>
      </c>
      <c r="M113" s="616">
        <f t="shared" si="53"/>
        <v>9.6600000000000005E-8</v>
      </c>
      <c r="N113" s="264">
        <f t="shared" si="54"/>
        <v>-7.015022873584507</v>
      </c>
      <c r="O113" s="206" t="s">
        <v>722</v>
      </c>
      <c r="P113" s="290" t="s">
        <v>677</v>
      </c>
      <c r="Q113" s="146">
        <f>VLOOKUP(P113,References!$B$7:$F$197,5,FALSE)</f>
        <v>23</v>
      </c>
    </row>
    <row r="114" spans="1:17" x14ac:dyDescent="0.2">
      <c r="A114" s="885"/>
      <c r="B114" s="887"/>
      <c r="C114" s="831"/>
      <c r="D114" s="831"/>
      <c r="E114" s="468" t="s">
        <v>63</v>
      </c>
      <c r="F114" s="206" t="s">
        <v>18</v>
      </c>
      <c r="G114" s="206">
        <v>450.1</v>
      </c>
      <c r="H114" s="651">
        <v>1.17E-5</v>
      </c>
      <c r="I114" s="206" t="s">
        <v>746</v>
      </c>
      <c r="J114" s="206" t="s">
        <v>726</v>
      </c>
      <c r="K114" s="264">
        <f t="shared" si="52"/>
        <v>5.2661700000000007</v>
      </c>
      <c r="L114" s="264">
        <f t="shared" si="45"/>
        <v>0.72149487468464057</v>
      </c>
      <c r="M114" s="616">
        <f t="shared" si="53"/>
        <v>1.17E-5</v>
      </c>
      <c r="N114" s="264">
        <f t="shared" si="54"/>
        <v>-4.9318141382538387</v>
      </c>
      <c r="O114" s="206" t="s">
        <v>722</v>
      </c>
      <c r="P114" s="290" t="s">
        <v>677</v>
      </c>
      <c r="Q114" s="146">
        <f>VLOOKUP(P114,References!$B$7:$F$197,5,FALSE)</f>
        <v>23</v>
      </c>
    </row>
    <row r="115" spans="1:17" x14ac:dyDescent="0.2">
      <c r="A115" s="885"/>
      <c r="B115" s="887"/>
      <c r="C115" s="831"/>
      <c r="D115" s="831"/>
      <c r="E115" s="468" t="s">
        <v>63</v>
      </c>
      <c r="F115" s="206" t="s">
        <v>18</v>
      </c>
      <c r="G115" s="206">
        <v>450.1</v>
      </c>
      <c r="H115" s="209">
        <v>1.57</v>
      </c>
      <c r="I115" s="206" t="s">
        <v>746</v>
      </c>
      <c r="J115" s="206" t="s">
        <v>674</v>
      </c>
      <c r="K115" s="616">
        <f t="shared" si="52"/>
        <v>706657</v>
      </c>
      <c r="L115" s="264">
        <f t="shared" si="45"/>
        <v>5.8492086653477129</v>
      </c>
      <c r="M115" s="264">
        <f t="shared" si="53"/>
        <v>1.57</v>
      </c>
      <c r="N115" s="264">
        <f t="shared" si="54"/>
        <v>0.19589965240923377</v>
      </c>
      <c r="O115" s="206" t="s">
        <v>722</v>
      </c>
      <c r="P115" s="290" t="s">
        <v>677</v>
      </c>
      <c r="Q115" s="146">
        <f>VLOOKUP(P115,References!$B$7:$F$197,5,FALSE)</f>
        <v>23</v>
      </c>
    </row>
    <row r="116" spans="1:17" x14ac:dyDescent="0.2">
      <c r="A116" s="885"/>
      <c r="B116" s="887"/>
      <c r="C116" s="831"/>
      <c r="D116" s="831"/>
      <c r="E116" s="468" t="s">
        <v>63</v>
      </c>
      <c r="F116" s="206" t="s">
        <v>18</v>
      </c>
      <c r="G116" s="206">
        <v>450.1</v>
      </c>
      <c r="H116" s="651">
        <v>1.0300000000000001E-3</v>
      </c>
      <c r="I116" s="206" t="s">
        <v>746</v>
      </c>
      <c r="J116" s="206" t="s">
        <v>676</v>
      </c>
      <c r="K116" s="614">
        <f t="shared" si="52"/>
        <v>463.60300000000007</v>
      </c>
      <c r="L116" s="264">
        <f t="shared" si="45"/>
        <v>2.6661462376436513</v>
      </c>
      <c r="M116" s="615">
        <f t="shared" si="53"/>
        <v>1.0300000000000001E-3</v>
      </c>
      <c r="N116" s="264">
        <f t="shared" si="54"/>
        <v>-2.9871627752948275</v>
      </c>
      <c r="O116" s="206" t="s">
        <v>722</v>
      </c>
      <c r="P116" s="290" t="s">
        <v>677</v>
      </c>
      <c r="Q116" s="146">
        <f>VLOOKUP(P116,References!$B$7:$F$197,5,FALSE)</f>
        <v>23</v>
      </c>
    </row>
    <row r="117" spans="1:17" x14ac:dyDescent="0.2">
      <c r="A117" s="890" t="s">
        <v>64</v>
      </c>
      <c r="B117" s="891" t="s">
        <v>65</v>
      </c>
      <c r="C117" s="830">
        <v>500.1</v>
      </c>
      <c r="D117" s="830" t="s">
        <v>19</v>
      </c>
      <c r="E117" s="475" t="s">
        <v>65</v>
      </c>
      <c r="F117" s="224" t="s">
        <v>19</v>
      </c>
      <c r="G117" s="224">
        <v>500.1</v>
      </c>
      <c r="H117" s="253">
        <v>910</v>
      </c>
      <c r="I117" s="224" t="s">
        <v>744</v>
      </c>
      <c r="J117" s="224" t="s">
        <v>668</v>
      </c>
      <c r="K117" s="224">
        <f t="shared" si="52"/>
        <v>910</v>
      </c>
      <c r="L117" s="276">
        <f t="shared" si="45"/>
        <v>2.9590413923210934</v>
      </c>
      <c r="M117" s="645">
        <f t="shared" si="53"/>
        <v>1.8196360727854429E-3</v>
      </c>
      <c r="N117" s="276">
        <f t="shared" si="54"/>
        <v>-2.740015462226574</v>
      </c>
      <c r="O117" s="224">
        <v>25</v>
      </c>
      <c r="P117" s="626" t="s">
        <v>527</v>
      </c>
      <c r="Q117" s="188">
        <f>VLOOKUP(P117,References!$B$7:$F$197,5,FALSE)</f>
        <v>33</v>
      </c>
    </row>
    <row r="118" spans="1:17" x14ac:dyDescent="0.2">
      <c r="A118" s="885"/>
      <c r="B118" s="887"/>
      <c r="C118" s="831"/>
      <c r="D118" s="831"/>
      <c r="E118" s="468" t="s">
        <v>65</v>
      </c>
      <c r="F118" s="206" t="s">
        <v>19</v>
      </c>
      <c r="G118" s="206">
        <v>500.1</v>
      </c>
      <c r="H118" s="209">
        <v>-4.8099999999999996</v>
      </c>
      <c r="I118" s="206" t="s">
        <v>749</v>
      </c>
      <c r="J118" s="206" t="s">
        <v>725</v>
      </c>
      <c r="K118" s="264">
        <f t="shared" ref="K118" si="61">IF(I118="mg/L",H118,IF(I118="log-mg/L",10^H118,IF(I118="g/L",H118*1000,IF(I118="ug/L",H118/1000,IF(I118="ng/mL",H118/1000,IF(I118="mol/L",H118*G118*1000,IF(I118="log-mol/L",(10^(H118))*G118*1000)))))))</f>
        <v>7.7456319111813183</v>
      </c>
      <c r="L118" s="264">
        <f t="shared" ref="L118" si="62">IF(I118="log-mg/L",H118,LOG(K118))</f>
        <v>0.8890568545476677</v>
      </c>
      <c r="M118" s="616">
        <f t="shared" ref="M118" si="63">IF(I118="mol/L",H118,(K118/1000)/G118)</f>
        <v>1.5488166189124811E-5</v>
      </c>
      <c r="N118" s="264">
        <f t="shared" ref="N118" si="64">IF(I118="log-mol/L",H118,LOG(M118))</f>
        <v>-4.8099999999999996</v>
      </c>
      <c r="O118" s="206">
        <v>25</v>
      </c>
      <c r="P118" s="290" t="s">
        <v>593</v>
      </c>
      <c r="Q118" s="146">
        <f>VLOOKUP(P118,References!$B$7:$F$197,5,FALSE)</f>
        <v>40</v>
      </c>
    </row>
    <row r="119" spans="1:17" x14ac:dyDescent="0.2">
      <c r="A119" s="885"/>
      <c r="B119" s="887"/>
      <c r="C119" s="831"/>
      <c r="D119" s="831"/>
      <c r="E119" s="468" t="s">
        <v>65</v>
      </c>
      <c r="F119" s="206" t="s">
        <v>19</v>
      </c>
      <c r="G119" s="206">
        <v>500.1</v>
      </c>
      <c r="H119" s="209">
        <v>-0.68</v>
      </c>
      <c r="I119" s="206" t="s">
        <v>748</v>
      </c>
      <c r="J119" s="206" t="s">
        <v>721</v>
      </c>
      <c r="K119" s="617">
        <f t="shared" si="52"/>
        <v>0.20892961308540392</v>
      </c>
      <c r="L119" s="264">
        <f t="shared" si="45"/>
        <v>-0.68</v>
      </c>
      <c r="M119" s="616">
        <f t="shared" si="53"/>
        <v>4.177756710366005E-7</v>
      </c>
      <c r="N119" s="264">
        <f t="shared" si="54"/>
        <v>-6.3790568545476676</v>
      </c>
      <c r="O119" s="206">
        <v>25</v>
      </c>
      <c r="P119" s="290" t="s">
        <v>522</v>
      </c>
      <c r="Q119" s="146">
        <f>VLOOKUP(P119,References!$B$7:$F$197,5,FALSE)</f>
        <v>11</v>
      </c>
    </row>
    <row r="120" spans="1:17" x14ac:dyDescent="0.2">
      <c r="A120" s="885"/>
      <c r="B120" s="887"/>
      <c r="C120" s="831"/>
      <c r="D120" s="831"/>
      <c r="E120" s="468" t="s">
        <v>65</v>
      </c>
      <c r="F120" s="206" t="s">
        <v>19</v>
      </c>
      <c r="G120" s="206">
        <v>500.1</v>
      </c>
      <c r="H120" s="206">
        <v>-3.92</v>
      </c>
      <c r="I120" s="206" t="s">
        <v>749</v>
      </c>
      <c r="J120" s="206" t="s">
        <v>672</v>
      </c>
      <c r="K120" s="614">
        <f t="shared" si="52"/>
        <v>60.125244375216823</v>
      </c>
      <c r="L120" s="264">
        <f t="shared" si="45"/>
        <v>1.7790568545476677</v>
      </c>
      <c r="M120" s="623">
        <f t="shared" si="53"/>
        <v>1.202264434617413E-4</v>
      </c>
      <c r="N120" s="264">
        <f t="shared" si="54"/>
        <v>-3.92</v>
      </c>
      <c r="O120" s="206" t="s">
        <v>722</v>
      </c>
      <c r="P120" s="290" t="s">
        <v>532</v>
      </c>
      <c r="Q120" s="146">
        <f>VLOOKUP(P120,References!$B$7:$F$197,5,FALSE)</f>
        <v>77</v>
      </c>
    </row>
    <row r="121" spans="1:17" x14ac:dyDescent="0.2">
      <c r="A121" s="885"/>
      <c r="B121" s="887"/>
      <c r="C121" s="831"/>
      <c r="D121" s="831"/>
      <c r="E121" s="468" t="s">
        <v>65</v>
      </c>
      <c r="F121" s="206" t="s">
        <v>19</v>
      </c>
      <c r="G121" s="206">
        <v>500.1</v>
      </c>
      <c r="H121" s="618">
        <v>6.2499999999999997E-9</v>
      </c>
      <c r="I121" s="206" t="s">
        <v>746</v>
      </c>
      <c r="J121" s="206" t="s">
        <v>673</v>
      </c>
      <c r="K121" s="615">
        <f t="shared" si="52"/>
        <v>3.1256249999999999E-3</v>
      </c>
      <c r="L121" s="264">
        <f t="shared" si="45"/>
        <v>-2.5050631281082572</v>
      </c>
      <c r="M121" s="616">
        <f t="shared" si="53"/>
        <v>6.2499999999999997E-9</v>
      </c>
      <c r="N121" s="264">
        <f t="shared" si="54"/>
        <v>-8.204119982655925</v>
      </c>
      <c r="O121" s="206" t="s">
        <v>722</v>
      </c>
      <c r="P121" s="290" t="s">
        <v>677</v>
      </c>
      <c r="Q121" s="146">
        <f>VLOOKUP(P121,References!$B$7:$F$197,5,FALSE)</f>
        <v>23</v>
      </c>
    </row>
    <row r="122" spans="1:17" x14ac:dyDescent="0.2">
      <c r="A122" s="885"/>
      <c r="B122" s="887"/>
      <c r="C122" s="831"/>
      <c r="D122" s="831"/>
      <c r="E122" s="468" t="s">
        <v>65</v>
      </c>
      <c r="F122" s="206" t="s">
        <v>19</v>
      </c>
      <c r="G122" s="206">
        <v>500.1</v>
      </c>
      <c r="H122" s="618">
        <v>4.7199999999999997E-6</v>
      </c>
      <c r="I122" s="206" t="s">
        <v>746</v>
      </c>
      <c r="J122" s="206" t="s">
        <v>726</v>
      </c>
      <c r="K122" s="264">
        <f t="shared" si="52"/>
        <v>2.3604719999999997</v>
      </c>
      <c r="L122" s="264">
        <f t="shared" si="45"/>
        <v>0.37299885318175546</v>
      </c>
      <c r="M122" s="616">
        <f t="shared" si="53"/>
        <v>4.7199999999999997E-6</v>
      </c>
      <c r="N122" s="264">
        <f t="shared" si="54"/>
        <v>-5.3260580013659125</v>
      </c>
      <c r="O122" s="206" t="s">
        <v>722</v>
      </c>
      <c r="P122" s="290" t="s">
        <v>677</v>
      </c>
      <c r="Q122" s="146">
        <f>VLOOKUP(P122,References!$B$7:$F$197,5,FALSE)</f>
        <v>23</v>
      </c>
    </row>
    <row r="123" spans="1:17" x14ac:dyDescent="0.2">
      <c r="A123" s="885"/>
      <c r="B123" s="887"/>
      <c r="C123" s="831"/>
      <c r="D123" s="831"/>
      <c r="E123" s="468" t="s">
        <v>65</v>
      </c>
      <c r="F123" s="206" t="s">
        <v>19</v>
      </c>
      <c r="G123" s="206">
        <v>500.1</v>
      </c>
      <c r="H123" s="206">
        <v>2.27</v>
      </c>
      <c r="I123" s="206" t="s">
        <v>746</v>
      </c>
      <c r="J123" s="206" t="s">
        <v>674</v>
      </c>
      <c r="K123" s="616">
        <f t="shared" si="52"/>
        <v>1135227</v>
      </c>
      <c r="L123" s="264">
        <f t="shared" si="45"/>
        <v>6.0550827117407904</v>
      </c>
      <c r="M123" s="264">
        <f t="shared" si="53"/>
        <v>2.27</v>
      </c>
      <c r="N123" s="264">
        <f t="shared" si="54"/>
        <v>0.35602585719312274</v>
      </c>
      <c r="O123" s="206" t="s">
        <v>722</v>
      </c>
      <c r="P123" s="290" t="s">
        <v>677</v>
      </c>
      <c r="Q123" s="146">
        <f>VLOOKUP(P123,References!$B$7:$F$197,5,FALSE)</f>
        <v>23</v>
      </c>
    </row>
    <row r="124" spans="1:17" x14ac:dyDescent="0.2">
      <c r="A124" s="886"/>
      <c r="B124" s="888"/>
      <c r="C124" s="832"/>
      <c r="D124" s="832"/>
      <c r="E124" s="476" t="s">
        <v>65</v>
      </c>
      <c r="F124" s="226" t="s">
        <v>19</v>
      </c>
      <c r="G124" s="226">
        <v>500.1</v>
      </c>
      <c r="H124" s="619">
        <v>8.1700000000000002E-4</v>
      </c>
      <c r="I124" s="226" t="s">
        <v>746</v>
      </c>
      <c r="J124" s="226" t="s">
        <v>676</v>
      </c>
      <c r="K124" s="620">
        <f t="shared" si="52"/>
        <v>408.58170000000007</v>
      </c>
      <c r="L124" s="278">
        <f t="shared" si="45"/>
        <v>2.6112789110800834</v>
      </c>
      <c r="M124" s="644">
        <f t="shared" si="53"/>
        <v>8.1700000000000002E-4</v>
      </c>
      <c r="N124" s="278">
        <f t="shared" si="54"/>
        <v>-3.0877779434675845</v>
      </c>
      <c r="O124" s="226" t="s">
        <v>722</v>
      </c>
      <c r="P124" s="622" t="s">
        <v>677</v>
      </c>
      <c r="Q124" s="189">
        <f>VLOOKUP(P124,References!$B$7:$F$197,5,FALSE)</f>
        <v>23</v>
      </c>
    </row>
    <row r="125" spans="1:17" x14ac:dyDescent="0.2">
      <c r="A125" s="885" t="s">
        <v>66</v>
      </c>
      <c r="B125" s="887" t="s">
        <v>67</v>
      </c>
      <c r="C125" s="831">
        <v>550.1</v>
      </c>
      <c r="D125" s="831" t="s">
        <v>107</v>
      </c>
      <c r="E125" s="468" t="s">
        <v>67</v>
      </c>
      <c r="F125" s="206" t="s">
        <v>107</v>
      </c>
      <c r="G125" s="206">
        <v>550.1</v>
      </c>
      <c r="H125" s="618">
        <v>4.04E-10</v>
      </c>
      <c r="I125" s="206" t="s">
        <v>746</v>
      </c>
      <c r="J125" s="206" t="s">
        <v>673</v>
      </c>
      <c r="K125" s="623">
        <f t="shared" si="52"/>
        <v>2.2224040000000001E-4</v>
      </c>
      <c r="L125" s="264">
        <f t="shared" si="45"/>
        <v>-3.6531769899396291</v>
      </c>
      <c r="M125" s="616">
        <f t="shared" si="53"/>
        <v>4.04E-10</v>
      </c>
      <c r="N125" s="264">
        <f t="shared" si="54"/>
        <v>-9.3936186348893944</v>
      </c>
      <c r="O125" s="206" t="s">
        <v>722</v>
      </c>
      <c r="P125" s="290" t="s">
        <v>677</v>
      </c>
      <c r="Q125" s="146">
        <f>VLOOKUP(P125,References!$B$7:$F$197,5,FALSE)</f>
        <v>23</v>
      </c>
    </row>
    <row r="126" spans="1:17" x14ac:dyDescent="0.2">
      <c r="A126" s="885"/>
      <c r="B126" s="887"/>
      <c r="C126" s="831"/>
      <c r="D126" s="831"/>
      <c r="E126" s="468" t="s">
        <v>67</v>
      </c>
      <c r="F126" s="206" t="s">
        <v>107</v>
      </c>
      <c r="G126" s="206">
        <v>550.1</v>
      </c>
      <c r="H126" s="206">
        <v>2.95</v>
      </c>
      <c r="I126" s="206" t="s">
        <v>746</v>
      </c>
      <c r="J126" s="206" t="s">
        <v>674</v>
      </c>
      <c r="K126" s="616">
        <f t="shared" si="52"/>
        <v>1622795</v>
      </c>
      <c r="L126" s="264">
        <f t="shared" si="45"/>
        <v>6.2102636609279287</v>
      </c>
      <c r="M126" s="264">
        <f t="shared" si="53"/>
        <v>2.95</v>
      </c>
      <c r="N126" s="264">
        <f t="shared" si="54"/>
        <v>0.46982201597816303</v>
      </c>
      <c r="O126" s="206" t="s">
        <v>722</v>
      </c>
      <c r="P126" s="290" t="s">
        <v>677</v>
      </c>
      <c r="Q126" s="146">
        <f>VLOOKUP(P126,References!$B$7:$F$197,5,FALSE)</f>
        <v>23</v>
      </c>
    </row>
    <row r="127" spans="1:17" x14ac:dyDescent="0.2">
      <c r="A127" s="885"/>
      <c r="B127" s="887"/>
      <c r="C127" s="831"/>
      <c r="D127" s="831"/>
      <c r="E127" s="468" t="s">
        <v>67</v>
      </c>
      <c r="F127" s="206" t="s">
        <v>107</v>
      </c>
      <c r="G127" s="206">
        <v>550.1</v>
      </c>
      <c r="H127" s="618">
        <v>6.9800000000000005E-4</v>
      </c>
      <c r="I127" s="206" t="s">
        <v>746</v>
      </c>
      <c r="J127" s="206" t="s">
        <v>676</v>
      </c>
      <c r="K127" s="614">
        <f t="shared" si="52"/>
        <v>383.96980000000002</v>
      </c>
      <c r="L127" s="264">
        <f t="shared" si="45"/>
        <v>2.5842970675729271</v>
      </c>
      <c r="M127" s="623">
        <f t="shared" si="53"/>
        <v>6.9800000000000005E-4</v>
      </c>
      <c r="N127" s="264">
        <f t="shared" si="54"/>
        <v>-3.1561445773768391</v>
      </c>
      <c r="O127" s="206" t="s">
        <v>722</v>
      </c>
      <c r="P127" s="290" t="s">
        <v>677</v>
      </c>
      <c r="Q127" s="146">
        <f>VLOOKUP(P127,References!$B$7:$F$197,5,FALSE)</f>
        <v>23</v>
      </c>
    </row>
    <row r="128" spans="1:17" x14ac:dyDescent="0.2">
      <c r="A128" s="890" t="s">
        <v>68</v>
      </c>
      <c r="B128" s="891" t="s">
        <v>69</v>
      </c>
      <c r="C128" s="830">
        <v>600.1</v>
      </c>
      <c r="D128" s="830" t="s">
        <v>20</v>
      </c>
      <c r="E128" s="475" t="s">
        <v>69</v>
      </c>
      <c r="F128" s="224" t="s">
        <v>20</v>
      </c>
      <c r="G128" s="224">
        <v>600.1</v>
      </c>
      <c r="H128" s="224">
        <v>-5.39</v>
      </c>
      <c r="I128" s="224" t="s">
        <v>749</v>
      </c>
      <c r="J128" s="224" t="s">
        <v>672</v>
      </c>
      <c r="K128" s="276">
        <f t="shared" si="52"/>
        <v>2.4446890471024805</v>
      </c>
      <c r="L128" s="276">
        <f t="shared" si="45"/>
        <v>0.38822362676609651</v>
      </c>
      <c r="M128" s="625">
        <f t="shared" si="53"/>
        <v>4.0738027780411272E-6</v>
      </c>
      <c r="N128" s="276">
        <f t="shared" si="54"/>
        <v>-5.39</v>
      </c>
      <c r="O128" s="224" t="s">
        <v>722</v>
      </c>
      <c r="P128" s="626" t="s">
        <v>532</v>
      </c>
      <c r="Q128" s="188">
        <f>VLOOKUP(P128,References!$B$7:$F$197,5,FALSE)</f>
        <v>77</v>
      </c>
    </row>
    <row r="129" spans="1:17" x14ac:dyDescent="0.2">
      <c r="A129" s="885"/>
      <c r="B129" s="887"/>
      <c r="C129" s="831"/>
      <c r="D129" s="831"/>
      <c r="E129" s="468" t="s">
        <v>69</v>
      </c>
      <c r="F129" s="206" t="s">
        <v>20</v>
      </c>
      <c r="G129" s="206">
        <v>600.1</v>
      </c>
      <c r="H129" s="618">
        <v>2.6099999999999999E-11</v>
      </c>
      <c r="I129" s="206" t="s">
        <v>746</v>
      </c>
      <c r="J129" s="206" t="s">
        <v>673</v>
      </c>
      <c r="K129" s="616">
        <f t="shared" si="52"/>
        <v>1.5662610000000002E-5</v>
      </c>
      <c r="L129" s="264">
        <f t="shared" si="45"/>
        <v>-4.8051358658956227</v>
      </c>
      <c r="M129" s="616">
        <f t="shared" si="53"/>
        <v>2.6099999999999999E-11</v>
      </c>
      <c r="N129" s="264">
        <f t="shared" si="54"/>
        <v>-10.583359492661719</v>
      </c>
      <c r="O129" s="206" t="s">
        <v>722</v>
      </c>
      <c r="P129" s="290" t="s">
        <v>677</v>
      </c>
      <c r="Q129" s="146">
        <f>VLOOKUP(P129,References!$B$7:$F$197,5,FALSE)</f>
        <v>23</v>
      </c>
    </row>
    <row r="130" spans="1:17" x14ac:dyDescent="0.2">
      <c r="A130" s="885"/>
      <c r="B130" s="887"/>
      <c r="C130" s="831"/>
      <c r="D130" s="831"/>
      <c r="E130" s="468" t="s">
        <v>69</v>
      </c>
      <c r="F130" s="206" t="s">
        <v>20</v>
      </c>
      <c r="G130" s="206">
        <v>600.1</v>
      </c>
      <c r="H130" s="206">
        <v>3.62</v>
      </c>
      <c r="I130" s="206" t="s">
        <v>746</v>
      </c>
      <c r="J130" s="206" t="s">
        <v>674</v>
      </c>
      <c r="K130" s="616">
        <f t="shared" si="52"/>
        <v>2172362</v>
      </c>
      <c r="L130" s="264">
        <f t="shared" si="45"/>
        <v>6.3369321972992623</v>
      </c>
      <c r="M130" s="264">
        <f t="shared" si="53"/>
        <v>3.62</v>
      </c>
      <c r="N130" s="264">
        <f t="shared" si="54"/>
        <v>0.55870857053316569</v>
      </c>
      <c r="O130" s="206" t="s">
        <v>722</v>
      </c>
      <c r="P130" s="290" t="s">
        <v>677</v>
      </c>
      <c r="Q130" s="146">
        <f>VLOOKUP(P130,References!$B$7:$F$197,5,FALSE)</f>
        <v>23</v>
      </c>
    </row>
    <row r="131" spans="1:17" ht="17" thickBot="1" x14ac:dyDescent="0.25">
      <c r="A131" s="885"/>
      <c r="B131" s="887"/>
      <c r="C131" s="831"/>
      <c r="D131" s="831"/>
      <c r="E131" s="468" t="s">
        <v>69</v>
      </c>
      <c r="F131" s="206" t="s">
        <v>20</v>
      </c>
      <c r="G131" s="206">
        <v>600.1</v>
      </c>
      <c r="H131" s="618">
        <v>3.2299999999999999E-4</v>
      </c>
      <c r="I131" s="206" t="s">
        <v>746</v>
      </c>
      <c r="J131" s="206" t="s">
        <v>676</v>
      </c>
      <c r="K131" s="614">
        <f t="shared" si="52"/>
        <v>193.8323</v>
      </c>
      <c r="L131" s="264">
        <f t="shared" si="45"/>
        <v>2.2874261490971994</v>
      </c>
      <c r="M131" s="623">
        <f t="shared" si="53"/>
        <v>3.2299999999999999E-4</v>
      </c>
      <c r="N131" s="264">
        <f t="shared" si="54"/>
        <v>-3.490797477668897</v>
      </c>
      <c r="O131" s="206" t="s">
        <v>722</v>
      </c>
      <c r="P131" s="290" t="s">
        <v>677</v>
      </c>
      <c r="Q131" s="146">
        <f>VLOOKUP(P131,References!$B$7:$F$197,5,FALSE)</f>
        <v>23</v>
      </c>
    </row>
    <row r="132" spans="1:17" ht="17" thickBot="1" x14ac:dyDescent="0.25">
      <c r="A132" s="117" t="s">
        <v>144</v>
      </c>
      <c r="B132" s="239" t="s">
        <v>145</v>
      </c>
      <c r="C132" s="121"/>
      <c r="D132" s="121"/>
      <c r="E132" s="118"/>
      <c r="F132" s="262"/>
      <c r="G132" s="262"/>
      <c r="H132" s="262"/>
      <c r="I132" s="262"/>
      <c r="J132" s="262"/>
      <c r="K132" s="262"/>
      <c r="L132" s="448"/>
      <c r="M132" s="262"/>
      <c r="N132" s="448"/>
      <c r="O132" s="262"/>
      <c r="P132" s="449"/>
      <c r="Q132" s="450"/>
    </row>
    <row r="133" spans="1:17" x14ac:dyDescent="0.2">
      <c r="A133" s="885" t="s">
        <v>133</v>
      </c>
      <c r="B133" s="887" t="s">
        <v>132</v>
      </c>
      <c r="C133" s="849">
        <v>342.1</v>
      </c>
      <c r="D133" s="831" t="s">
        <v>31</v>
      </c>
      <c r="E133" s="468" t="s">
        <v>132</v>
      </c>
      <c r="F133" s="206" t="s">
        <v>31</v>
      </c>
      <c r="G133" s="264">
        <v>342.1</v>
      </c>
      <c r="H133" s="206">
        <v>3.92</v>
      </c>
      <c r="I133" s="206" t="s">
        <v>746</v>
      </c>
      <c r="J133" s="206" t="s">
        <v>674</v>
      </c>
      <c r="K133" s="616">
        <f t="shared" ref="K133:K139" si="65">IF(I133="mg/L",H133,IF(I133="log-mg/L",10^H133,IF(I133="g/L",H133*1000,IF(I133="ug/L",H133/1000,IF(I133="ng/mL",H133/1000,IF(I133="mol/L",H133*G133*1000,IF(I133="log-mol/L",(10^(H133))*G133*1000)))))))</f>
        <v>1341032.0000000002</v>
      </c>
      <c r="L133" s="264">
        <f t="shared" si="45"/>
        <v>6.12743914120552</v>
      </c>
      <c r="M133" s="264">
        <f t="shared" ref="M133:M139" si="66">IF(I133="mol/L",H133,(K133/1000)/G133)</f>
        <v>3.92</v>
      </c>
      <c r="N133" s="264">
        <f t="shared" ref="N133:N139" si="67">IF(I133="log-mol/L",H133,LOG(M133))</f>
        <v>0.59328606702045728</v>
      </c>
      <c r="O133" s="206" t="s">
        <v>722</v>
      </c>
      <c r="P133" s="290" t="s">
        <v>677</v>
      </c>
      <c r="Q133" s="146">
        <f>VLOOKUP(P133,References!$B$7:$F$197,5,FALSE)</f>
        <v>23</v>
      </c>
    </row>
    <row r="134" spans="1:17" x14ac:dyDescent="0.2">
      <c r="A134" s="886"/>
      <c r="B134" s="888"/>
      <c r="C134" s="889"/>
      <c r="D134" s="832"/>
      <c r="E134" s="476" t="s">
        <v>132</v>
      </c>
      <c r="F134" s="226" t="s">
        <v>31</v>
      </c>
      <c r="G134" s="278">
        <v>342.1</v>
      </c>
      <c r="H134" s="619">
        <v>5.22E-4</v>
      </c>
      <c r="I134" s="226" t="s">
        <v>746</v>
      </c>
      <c r="J134" s="226" t="s">
        <v>676</v>
      </c>
      <c r="K134" s="620">
        <f t="shared" si="65"/>
        <v>178.57620000000003</v>
      </c>
      <c r="L134" s="278">
        <f t="shared" si="45"/>
        <v>2.251823577187325</v>
      </c>
      <c r="M134" s="644">
        <f t="shared" si="66"/>
        <v>5.22E-4</v>
      </c>
      <c r="N134" s="278">
        <f t="shared" si="67"/>
        <v>-3.2823294969977379</v>
      </c>
      <c r="O134" s="226" t="s">
        <v>722</v>
      </c>
      <c r="P134" s="622" t="s">
        <v>677</v>
      </c>
      <c r="Q134" s="189">
        <f>VLOOKUP(P134,References!$B$7:$F$197,5,FALSE)</f>
        <v>23</v>
      </c>
    </row>
    <row r="135" spans="1:17" x14ac:dyDescent="0.2">
      <c r="A135" s="885" t="s">
        <v>1</v>
      </c>
      <c r="B135" s="887" t="s">
        <v>131</v>
      </c>
      <c r="C135" s="849">
        <v>378.1</v>
      </c>
      <c r="D135" s="831" t="s">
        <v>30</v>
      </c>
      <c r="E135" s="468" t="s">
        <v>131</v>
      </c>
      <c r="F135" s="206" t="s">
        <v>30</v>
      </c>
      <c r="G135" s="264">
        <v>378.1</v>
      </c>
      <c r="H135" s="206">
        <v>-2.93</v>
      </c>
      <c r="I135" s="206" t="s">
        <v>749</v>
      </c>
      <c r="J135" s="206" t="s">
        <v>672</v>
      </c>
      <c r="K135" s="614">
        <f t="shared" si="65"/>
        <v>444.22876552263557</v>
      </c>
      <c r="L135" s="264">
        <f t="shared" si="45"/>
        <v>2.6476066773625351</v>
      </c>
      <c r="M135" s="615">
        <f t="shared" si="66"/>
        <v>1.174897554939528E-3</v>
      </c>
      <c r="N135" s="264">
        <f t="shared" si="67"/>
        <v>-2.93</v>
      </c>
      <c r="O135" s="206" t="s">
        <v>722</v>
      </c>
      <c r="P135" s="290" t="s">
        <v>535</v>
      </c>
      <c r="Q135" s="146">
        <f>VLOOKUP(P135,References!$B$7:$F$197,5,FALSE)</f>
        <v>24</v>
      </c>
    </row>
    <row r="136" spans="1:17" x14ac:dyDescent="0.2">
      <c r="A136" s="885"/>
      <c r="B136" s="887"/>
      <c r="C136" s="849"/>
      <c r="D136" s="831"/>
      <c r="E136" s="468" t="s">
        <v>131</v>
      </c>
      <c r="F136" s="206" t="s">
        <v>30</v>
      </c>
      <c r="G136" s="264">
        <v>378.1</v>
      </c>
      <c r="H136" s="206">
        <v>-2.83</v>
      </c>
      <c r="I136" s="206" t="s">
        <v>749</v>
      </c>
      <c r="J136" s="206" t="s">
        <v>672</v>
      </c>
      <c r="K136" s="614">
        <f t="shared" si="65"/>
        <v>559.2508815663989</v>
      </c>
      <c r="L136" s="264">
        <f t="shared" si="45"/>
        <v>2.7476066773625352</v>
      </c>
      <c r="M136" s="615">
        <f t="shared" si="66"/>
        <v>1.4791083881682066E-3</v>
      </c>
      <c r="N136" s="264">
        <f t="shared" si="67"/>
        <v>-2.83</v>
      </c>
      <c r="O136" s="206" t="s">
        <v>722</v>
      </c>
      <c r="P136" s="290" t="s">
        <v>532</v>
      </c>
      <c r="Q136" s="146">
        <f>VLOOKUP(P136,References!$B$7:$F$197,5,FALSE)</f>
        <v>77</v>
      </c>
    </row>
    <row r="137" spans="1:17" x14ac:dyDescent="0.2">
      <c r="A137" s="885"/>
      <c r="B137" s="887"/>
      <c r="C137" s="849"/>
      <c r="D137" s="831"/>
      <c r="E137" s="468" t="s">
        <v>131</v>
      </c>
      <c r="F137" s="206" t="s">
        <v>30</v>
      </c>
      <c r="G137" s="264">
        <v>378.1</v>
      </c>
      <c r="H137" s="618">
        <v>8.2800000000000003E-6</v>
      </c>
      <c r="I137" s="206" t="s">
        <v>746</v>
      </c>
      <c r="J137" s="206" t="s">
        <v>726</v>
      </c>
      <c r="K137" s="264">
        <f t="shared" si="65"/>
        <v>3.1306680000000005</v>
      </c>
      <c r="L137" s="264">
        <f t="shared" si="45"/>
        <v>0.49563701414741584</v>
      </c>
      <c r="M137" s="616">
        <f t="shared" si="66"/>
        <v>8.2800000000000003E-6</v>
      </c>
      <c r="N137" s="264">
        <f t="shared" si="67"/>
        <v>-5.0819696632151201</v>
      </c>
      <c r="O137" s="206" t="s">
        <v>722</v>
      </c>
      <c r="P137" s="290" t="s">
        <v>677</v>
      </c>
      <c r="Q137" s="146">
        <f>VLOOKUP(P137,References!$B$7:$F$197,5,FALSE)</f>
        <v>23</v>
      </c>
    </row>
    <row r="138" spans="1:17" x14ac:dyDescent="0.2">
      <c r="A138" s="885"/>
      <c r="B138" s="887"/>
      <c r="C138" s="849"/>
      <c r="D138" s="831"/>
      <c r="E138" s="468" t="s">
        <v>131</v>
      </c>
      <c r="F138" s="206" t="s">
        <v>30</v>
      </c>
      <c r="G138" s="264">
        <v>378.1</v>
      </c>
      <c r="H138" s="206">
        <v>3.92</v>
      </c>
      <c r="I138" s="206" t="s">
        <v>746</v>
      </c>
      <c r="J138" s="206" t="s">
        <v>674</v>
      </c>
      <c r="K138" s="616">
        <f t="shared" si="65"/>
        <v>1482152</v>
      </c>
      <c r="L138" s="264">
        <f t="shared" si="45"/>
        <v>6.1708927443829928</v>
      </c>
      <c r="M138" s="264">
        <f t="shared" si="66"/>
        <v>3.92</v>
      </c>
      <c r="N138" s="264">
        <f t="shared" si="67"/>
        <v>0.59328606702045728</v>
      </c>
      <c r="O138" s="206" t="s">
        <v>722</v>
      </c>
      <c r="P138" s="290" t="s">
        <v>677</v>
      </c>
      <c r="Q138" s="146">
        <f>VLOOKUP(P138,References!$B$7:$F$197,5,FALSE)</f>
        <v>23</v>
      </c>
    </row>
    <row r="139" spans="1:17" ht="17" thickBot="1" x14ac:dyDescent="0.25">
      <c r="A139" s="885"/>
      <c r="B139" s="887"/>
      <c r="C139" s="849"/>
      <c r="D139" s="831"/>
      <c r="E139" s="468" t="s">
        <v>131</v>
      </c>
      <c r="F139" s="206" t="s">
        <v>30</v>
      </c>
      <c r="G139" s="264">
        <v>378.1</v>
      </c>
      <c r="H139" s="617">
        <v>1.41E-2</v>
      </c>
      <c r="I139" s="206" t="s">
        <v>746</v>
      </c>
      <c r="J139" s="206" t="s">
        <v>676</v>
      </c>
      <c r="K139" s="614">
        <f t="shared" si="65"/>
        <v>5331.21</v>
      </c>
      <c r="L139" s="264">
        <f t="shared" si="45"/>
        <v>3.7268257900179154</v>
      </c>
      <c r="M139" s="617">
        <f t="shared" si="66"/>
        <v>1.41E-2</v>
      </c>
      <c r="N139" s="264">
        <f t="shared" si="67"/>
        <v>-1.8507808873446201</v>
      </c>
      <c r="O139" s="206" t="s">
        <v>722</v>
      </c>
      <c r="P139" s="290" t="s">
        <v>677</v>
      </c>
      <c r="Q139" s="146">
        <f>VLOOKUP(P139,References!$B$7:$F$197,5,FALSE)</f>
        <v>23</v>
      </c>
    </row>
    <row r="140" spans="1:17" ht="17" thickBot="1" x14ac:dyDescent="0.25">
      <c r="A140" s="117" t="s">
        <v>146</v>
      </c>
      <c r="B140" s="239" t="s">
        <v>147</v>
      </c>
      <c r="C140" s="121"/>
      <c r="D140" s="121"/>
      <c r="E140" s="118"/>
      <c r="F140" s="262"/>
      <c r="G140" s="262"/>
      <c r="H140" s="262"/>
      <c r="I140" s="262"/>
      <c r="J140" s="262"/>
      <c r="K140" s="262"/>
      <c r="L140" s="448"/>
      <c r="M140" s="262"/>
      <c r="N140" s="448"/>
      <c r="O140" s="262"/>
      <c r="P140" s="449"/>
      <c r="Q140" s="450"/>
    </row>
    <row r="141" spans="1:17" x14ac:dyDescent="0.2">
      <c r="A141" s="885" t="s">
        <v>73</v>
      </c>
      <c r="B141" s="887" t="s">
        <v>70</v>
      </c>
      <c r="C141" s="831">
        <v>328.2</v>
      </c>
      <c r="D141" s="831" t="s">
        <v>21</v>
      </c>
      <c r="E141" s="468" t="s">
        <v>70</v>
      </c>
      <c r="F141" s="206" t="s">
        <v>21</v>
      </c>
      <c r="G141" s="206">
        <v>328.2</v>
      </c>
      <c r="H141" s="206">
        <v>-1.07</v>
      </c>
      <c r="I141" s="206" t="s">
        <v>749</v>
      </c>
      <c r="J141" s="206" t="s">
        <v>672</v>
      </c>
      <c r="K141" s="616">
        <f t="shared" ref="K141:K153" si="68">IF(I141="mg/L",H141,IF(I141="log-mg/L",10^H141,IF(I141="g/L",H141*1000,IF(I141="ug/L",H141/1000,IF(I141="ng/mL",H141/1000,IF(I141="mol/L",H141*G141*1000,IF(I141="log-mol/L",(10^(H141))*G141*1000)))))))</f>
        <v>27934.350413801982</v>
      </c>
      <c r="L141" s="264">
        <f t="shared" si="45"/>
        <v>4.4461385767170745</v>
      </c>
      <c r="M141" s="617">
        <f t="shared" ref="M141:M153" si="69">IF(I141="mol/L",H141,(K141/1000)/G141)</f>
        <v>8.5113803820237616E-2</v>
      </c>
      <c r="N141" s="264">
        <f t="shared" ref="N141:N153" si="70">IF(I141="log-mol/L",H141,LOG(M141))</f>
        <v>-1.07</v>
      </c>
      <c r="O141" s="206" t="s">
        <v>722</v>
      </c>
      <c r="P141" s="290" t="s">
        <v>532</v>
      </c>
      <c r="Q141" s="146">
        <f>VLOOKUP(P141,References!$B$7:$F$197,5,FALSE)</f>
        <v>77</v>
      </c>
    </row>
    <row r="142" spans="1:17" x14ac:dyDescent="0.2">
      <c r="A142" s="885"/>
      <c r="B142" s="887"/>
      <c r="C142" s="831"/>
      <c r="D142" s="831"/>
      <c r="E142" s="468" t="s">
        <v>70</v>
      </c>
      <c r="F142" s="206" t="s">
        <v>21</v>
      </c>
      <c r="G142" s="206">
        <v>328.2</v>
      </c>
      <c r="H142" s="206">
        <v>1.93</v>
      </c>
      <c r="I142" s="206" t="s">
        <v>746</v>
      </c>
      <c r="J142" s="206" t="s">
        <v>674</v>
      </c>
      <c r="K142" s="616">
        <f t="shared" si="68"/>
        <v>633425.99999999988</v>
      </c>
      <c r="L142" s="264">
        <f t="shared" si="45"/>
        <v>5.8016958857248477</v>
      </c>
      <c r="M142" s="264">
        <f t="shared" si="69"/>
        <v>1.93</v>
      </c>
      <c r="N142" s="264">
        <f t="shared" si="70"/>
        <v>0.28555730900777376</v>
      </c>
      <c r="O142" s="206" t="s">
        <v>722</v>
      </c>
      <c r="P142" s="290" t="s">
        <v>677</v>
      </c>
      <c r="Q142" s="146">
        <f>VLOOKUP(P142,References!$B$7:$F$197,5,FALSE)</f>
        <v>23</v>
      </c>
    </row>
    <row r="143" spans="1:17" x14ac:dyDescent="0.2">
      <c r="A143" s="886"/>
      <c r="B143" s="888"/>
      <c r="C143" s="832"/>
      <c r="D143" s="832"/>
      <c r="E143" s="476" t="s">
        <v>70</v>
      </c>
      <c r="F143" s="226" t="s">
        <v>21</v>
      </c>
      <c r="G143" s="226">
        <v>328.2</v>
      </c>
      <c r="H143" s="621">
        <v>2.4099999999999998E-3</v>
      </c>
      <c r="I143" s="226" t="s">
        <v>746</v>
      </c>
      <c r="J143" s="226" t="s">
        <v>676</v>
      </c>
      <c r="K143" s="620">
        <f t="shared" si="68"/>
        <v>790.96199999999999</v>
      </c>
      <c r="L143" s="278">
        <f t="shared" si="45"/>
        <v>2.8981556192919427</v>
      </c>
      <c r="M143" s="621">
        <f t="shared" si="69"/>
        <v>2.4099999999999998E-3</v>
      </c>
      <c r="N143" s="278">
        <f t="shared" si="70"/>
        <v>-2.6179829574251317</v>
      </c>
      <c r="O143" s="226" t="s">
        <v>722</v>
      </c>
      <c r="P143" s="622" t="s">
        <v>677</v>
      </c>
      <c r="Q143" s="189">
        <f>VLOOKUP(P143,References!$B$7:$F$197,5,FALSE)</f>
        <v>23</v>
      </c>
    </row>
    <row r="144" spans="1:17" x14ac:dyDescent="0.2">
      <c r="A144" s="885" t="s">
        <v>74</v>
      </c>
      <c r="B144" s="887" t="s">
        <v>71</v>
      </c>
      <c r="C144" s="831">
        <v>428.2</v>
      </c>
      <c r="D144" s="831" t="s">
        <v>14</v>
      </c>
      <c r="E144" s="468" t="s">
        <v>71</v>
      </c>
      <c r="F144" s="206" t="s">
        <v>14</v>
      </c>
      <c r="G144" s="206">
        <v>428.2</v>
      </c>
      <c r="H144" s="206">
        <v>-2.5099999999999998</v>
      </c>
      <c r="I144" s="206" t="s">
        <v>749</v>
      </c>
      <c r="J144" s="206" t="s">
        <v>672</v>
      </c>
      <c r="K144" s="614">
        <f t="shared" si="68"/>
        <v>1323.2645042023194</v>
      </c>
      <c r="L144" s="264">
        <f t="shared" si="45"/>
        <v>3.1216466629584194</v>
      </c>
      <c r="M144" s="615">
        <f t="shared" si="69"/>
        <v>3.0902954325135908E-3</v>
      </c>
      <c r="N144" s="264">
        <f t="shared" si="70"/>
        <v>-2.5099999999999998</v>
      </c>
      <c r="O144" s="206" t="s">
        <v>722</v>
      </c>
      <c r="P144" s="290" t="s">
        <v>532</v>
      </c>
      <c r="Q144" s="146">
        <f>VLOOKUP(P144,References!$B$7:$F$197,5,FALSE)</f>
        <v>77</v>
      </c>
    </row>
    <row r="145" spans="1:17" x14ac:dyDescent="0.2">
      <c r="A145" s="885"/>
      <c r="B145" s="887"/>
      <c r="C145" s="831"/>
      <c r="D145" s="831"/>
      <c r="E145" s="468" t="s">
        <v>71</v>
      </c>
      <c r="F145" s="206" t="s">
        <v>14</v>
      </c>
      <c r="G145" s="206">
        <v>428.2</v>
      </c>
      <c r="H145" s="618">
        <v>2.48E-6</v>
      </c>
      <c r="I145" s="206" t="s">
        <v>746</v>
      </c>
      <c r="J145" s="206" t="s">
        <v>673</v>
      </c>
      <c r="K145" s="264">
        <f t="shared" si="68"/>
        <v>1.0619359999999998</v>
      </c>
      <c r="L145" s="264">
        <f t="shared" si="45"/>
        <v>2.6098343784635696E-2</v>
      </c>
      <c r="M145" s="616">
        <f t="shared" si="69"/>
        <v>2.48E-6</v>
      </c>
      <c r="N145" s="264">
        <f t="shared" si="70"/>
        <v>-5.605548319173784</v>
      </c>
      <c r="O145" s="206" t="s">
        <v>722</v>
      </c>
      <c r="P145" s="290" t="s">
        <v>677</v>
      </c>
      <c r="Q145" s="146">
        <f>VLOOKUP(P145,References!$B$7:$F$197,5,FALSE)</f>
        <v>23</v>
      </c>
    </row>
    <row r="146" spans="1:17" x14ac:dyDescent="0.2">
      <c r="A146" s="885"/>
      <c r="B146" s="887"/>
      <c r="C146" s="831"/>
      <c r="D146" s="831"/>
      <c r="E146" s="468" t="s">
        <v>71</v>
      </c>
      <c r="F146" s="206" t="s">
        <v>14</v>
      </c>
      <c r="G146" s="206">
        <v>428.2</v>
      </c>
      <c r="H146" s="618">
        <v>1.4399999999999999E-5</v>
      </c>
      <c r="I146" s="206" t="s">
        <v>746</v>
      </c>
      <c r="J146" s="206" t="s">
        <v>726</v>
      </c>
      <c r="K146" s="264">
        <f t="shared" si="68"/>
        <v>6.1660799999999991</v>
      </c>
      <c r="L146" s="264">
        <f t="shared" si="45"/>
        <v>0.79000915505366909</v>
      </c>
      <c r="M146" s="616">
        <f t="shared" si="69"/>
        <v>1.4399999999999999E-5</v>
      </c>
      <c r="N146" s="264">
        <f t="shared" si="70"/>
        <v>-4.8416375079047507</v>
      </c>
      <c r="O146" s="206" t="s">
        <v>722</v>
      </c>
      <c r="P146" s="290" t="s">
        <v>677</v>
      </c>
      <c r="Q146" s="146">
        <f>VLOOKUP(P146,References!$B$7:$F$197,5,FALSE)</f>
        <v>23</v>
      </c>
    </row>
    <row r="147" spans="1:17" x14ac:dyDescent="0.2">
      <c r="A147" s="885"/>
      <c r="B147" s="887"/>
      <c r="C147" s="831"/>
      <c r="D147" s="831"/>
      <c r="E147" s="468" t="s">
        <v>71</v>
      </c>
      <c r="F147" s="206" t="s">
        <v>14</v>
      </c>
      <c r="G147" s="206">
        <v>428.2</v>
      </c>
      <c r="H147" s="206">
        <v>2.67</v>
      </c>
      <c r="I147" s="206" t="s">
        <v>746</v>
      </c>
      <c r="J147" s="206" t="s">
        <v>674</v>
      </c>
      <c r="K147" s="616">
        <f t="shared" si="68"/>
        <v>1143293.9999999998</v>
      </c>
      <c r="L147" s="264">
        <f t="shared" si="45"/>
        <v>6.0581579243229946</v>
      </c>
      <c r="M147" s="264">
        <f t="shared" si="69"/>
        <v>2.67</v>
      </c>
      <c r="N147" s="264">
        <f t="shared" si="70"/>
        <v>0.42651126136457523</v>
      </c>
      <c r="O147" s="206" t="s">
        <v>722</v>
      </c>
      <c r="P147" s="290" t="s">
        <v>677</v>
      </c>
      <c r="Q147" s="146">
        <f>VLOOKUP(P147,References!$B$7:$F$197,5,FALSE)</f>
        <v>23</v>
      </c>
    </row>
    <row r="148" spans="1:17" x14ac:dyDescent="0.2">
      <c r="A148" s="885"/>
      <c r="B148" s="887"/>
      <c r="C148" s="831"/>
      <c r="D148" s="831"/>
      <c r="E148" s="468" t="s">
        <v>71</v>
      </c>
      <c r="F148" s="206" t="s">
        <v>14</v>
      </c>
      <c r="G148" s="206">
        <v>428.2</v>
      </c>
      <c r="H148" s="615">
        <v>1.1999999999999999E-3</v>
      </c>
      <c r="I148" s="206" t="s">
        <v>746</v>
      </c>
      <c r="J148" s="206" t="s">
        <v>676</v>
      </c>
      <c r="K148" s="614">
        <f t="shared" si="68"/>
        <v>513.83999999999992</v>
      </c>
      <c r="L148" s="264">
        <f t="shared" si="45"/>
        <v>2.7108279090060443</v>
      </c>
      <c r="M148" s="615">
        <f t="shared" si="69"/>
        <v>1.1999999999999999E-3</v>
      </c>
      <c r="N148" s="264">
        <f t="shared" si="70"/>
        <v>-2.9208187539523753</v>
      </c>
      <c r="O148" s="206" t="s">
        <v>722</v>
      </c>
      <c r="P148" s="290" t="s">
        <v>677</v>
      </c>
      <c r="Q148" s="146">
        <f>VLOOKUP(P148,References!$B$7:$F$197,5,FALSE)</f>
        <v>23</v>
      </c>
    </row>
    <row r="149" spans="1:17" x14ac:dyDescent="0.2">
      <c r="A149" s="890" t="s">
        <v>75</v>
      </c>
      <c r="B149" s="891" t="s">
        <v>72</v>
      </c>
      <c r="C149" s="830">
        <v>528.20000000000005</v>
      </c>
      <c r="D149" s="830" t="s">
        <v>22</v>
      </c>
      <c r="E149" s="475" t="s">
        <v>72</v>
      </c>
      <c r="F149" s="224" t="s">
        <v>22</v>
      </c>
      <c r="G149" s="224">
        <v>528.20000000000005</v>
      </c>
      <c r="H149" s="224">
        <v>-3.96</v>
      </c>
      <c r="I149" s="224" t="s">
        <v>749</v>
      </c>
      <c r="J149" s="224" t="s">
        <v>672</v>
      </c>
      <c r="K149" s="624">
        <f t="shared" si="68"/>
        <v>57.915978320282967</v>
      </c>
      <c r="L149" s="276">
        <f t="shared" si="45"/>
        <v>1.7627983968709047</v>
      </c>
      <c r="M149" s="646">
        <f t="shared" si="69"/>
        <v>1.0964781961431837E-4</v>
      </c>
      <c r="N149" s="276">
        <f t="shared" si="70"/>
        <v>-3.96</v>
      </c>
      <c r="O149" s="224" t="s">
        <v>722</v>
      </c>
      <c r="P149" s="626" t="s">
        <v>532</v>
      </c>
      <c r="Q149" s="188">
        <f>VLOOKUP(P149,References!$B$7:$F$197,5,FALSE)</f>
        <v>77</v>
      </c>
    </row>
    <row r="150" spans="1:17" x14ac:dyDescent="0.2">
      <c r="A150" s="885"/>
      <c r="B150" s="887"/>
      <c r="C150" s="831"/>
      <c r="D150" s="831"/>
      <c r="E150" s="468" t="s">
        <v>72</v>
      </c>
      <c r="F150" s="206" t="s">
        <v>22</v>
      </c>
      <c r="G150" s="206">
        <v>528.20000000000005</v>
      </c>
      <c r="H150" s="618">
        <v>1.04E-8</v>
      </c>
      <c r="I150" s="206" t="s">
        <v>746</v>
      </c>
      <c r="J150" s="206" t="s">
        <v>673</v>
      </c>
      <c r="K150" s="615">
        <f t="shared" si="68"/>
        <v>5.4932800000000006E-3</v>
      </c>
      <c r="L150" s="264">
        <f t="shared" si="45"/>
        <v>-2.2601682638303142</v>
      </c>
      <c r="M150" s="616">
        <f t="shared" si="69"/>
        <v>1.04E-8</v>
      </c>
      <c r="N150" s="264">
        <f t="shared" si="70"/>
        <v>-7.9829666607012193</v>
      </c>
      <c r="O150" s="206" t="s">
        <v>722</v>
      </c>
      <c r="P150" s="290" t="s">
        <v>677</v>
      </c>
      <c r="Q150" s="146">
        <f>VLOOKUP(P150,References!$B$7:$F$197,5,FALSE)</f>
        <v>23</v>
      </c>
    </row>
    <row r="151" spans="1:17" x14ac:dyDescent="0.2">
      <c r="A151" s="885"/>
      <c r="B151" s="887"/>
      <c r="C151" s="831"/>
      <c r="D151" s="831"/>
      <c r="E151" s="468" t="s">
        <v>72</v>
      </c>
      <c r="F151" s="206" t="s">
        <v>22</v>
      </c>
      <c r="G151" s="206">
        <v>528.20000000000005</v>
      </c>
      <c r="H151" s="618">
        <v>8.2399999999999997E-7</v>
      </c>
      <c r="I151" s="206" t="s">
        <v>746</v>
      </c>
      <c r="J151" s="206" t="s">
        <v>726</v>
      </c>
      <c r="K151" s="617">
        <f t="shared" si="68"/>
        <v>0.43523680000000003</v>
      </c>
      <c r="L151" s="264">
        <f t="shared" si="45"/>
        <v>-0.36127439143197893</v>
      </c>
      <c r="M151" s="616">
        <f t="shared" si="69"/>
        <v>8.2399999999999997E-7</v>
      </c>
      <c r="N151" s="264">
        <f t="shared" si="70"/>
        <v>-6.0840727883028842</v>
      </c>
      <c r="O151" s="206" t="s">
        <v>722</v>
      </c>
      <c r="P151" s="290" t="s">
        <v>677</v>
      </c>
      <c r="Q151" s="146">
        <f>VLOOKUP(P151,References!$B$7:$F$197,5,FALSE)</f>
        <v>23</v>
      </c>
    </row>
    <row r="152" spans="1:17" x14ac:dyDescent="0.2">
      <c r="A152" s="885"/>
      <c r="B152" s="887"/>
      <c r="C152" s="831"/>
      <c r="D152" s="831"/>
      <c r="E152" s="468" t="s">
        <v>72</v>
      </c>
      <c r="F152" s="206" t="s">
        <v>22</v>
      </c>
      <c r="G152" s="206">
        <v>528.20000000000005</v>
      </c>
      <c r="H152" s="617">
        <v>3.37</v>
      </c>
      <c r="I152" s="206" t="s">
        <v>746</v>
      </c>
      <c r="J152" s="206" t="s">
        <v>674</v>
      </c>
      <c r="K152" s="616">
        <f t="shared" si="68"/>
        <v>1780034</v>
      </c>
      <c r="L152" s="264">
        <f>IF(I152="log-mg/L",H152,LOG(K152))</f>
        <v>6.2504282977422436</v>
      </c>
      <c r="M152" s="264">
        <f t="shared" si="69"/>
        <v>3.37</v>
      </c>
      <c r="N152" s="264">
        <f t="shared" si="70"/>
        <v>0.52762990087133865</v>
      </c>
      <c r="O152" s="206" t="s">
        <v>722</v>
      </c>
      <c r="P152" s="290" t="s">
        <v>677</v>
      </c>
      <c r="Q152" s="146">
        <f>VLOOKUP(P152,References!$B$7:$F$197,5,FALSE)</f>
        <v>23</v>
      </c>
    </row>
    <row r="153" spans="1:17" x14ac:dyDescent="0.2">
      <c r="A153" s="886"/>
      <c r="B153" s="888"/>
      <c r="C153" s="832"/>
      <c r="D153" s="832"/>
      <c r="E153" s="476" t="s">
        <v>72</v>
      </c>
      <c r="F153" s="226" t="s">
        <v>22</v>
      </c>
      <c r="G153" s="226">
        <v>528.20000000000005</v>
      </c>
      <c r="H153" s="619">
        <v>6.78E-4</v>
      </c>
      <c r="I153" s="226" t="s">
        <v>746</v>
      </c>
      <c r="J153" s="226" t="s">
        <v>676</v>
      </c>
      <c r="K153" s="620">
        <f t="shared" si="68"/>
        <v>358.11960000000005</v>
      </c>
      <c r="L153" s="278">
        <f>IF(I153="log-mg/L",H153,LOG(K153))</f>
        <v>2.5540280907379684</v>
      </c>
      <c r="M153" s="644">
        <f t="shared" si="69"/>
        <v>6.78E-4</v>
      </c>
      <c r="N153" s="278">
        <f t="shared" si="70"/>
        <v>-3.1687703061329366</v>
      </c>
      <c r="O153" s="226" t="s">
        <v>722</v>
      </c>
      <c r="P153" s="622" t="s">
        <v>677</v>
      </c>
      <c r="Q153" s="189">
        <f>VLOOKUP(P153,References!$B$7:$F$197,5,FALSE)</f>
        <v>23</v>
      </c>
    </row>
    <row r="154" spans="1:17" x14ac:dyDescent="0.2">
      <c r="A154" s="834" t="s">
        <v>191</v>
      </c>
      <c r="B154" s="836" t="s">
        <v>192</v>
      </c>
      <c r="C154" s="831">
        <v>628.20000000000005</v>
      </c>
      <c r="D154" s="831" t="s">
        <v>193</v>
      </c>
      <c r="E154" s="468" t="s">
        <v>192</v>
      </c>
      <c r="F154" s="206" t="s">
        <v>193</v>
      </c>
      <c r="G154" s="468">
        <v>628.20000000000005</v>
      </c>
      <c r="H154" s="618">
        <v>4.0599999999999996</v>
      </c>
      <c r="I154" s="206" t="s">
        <v>746</v>
      </c>
      <c r="J154" s="206" t="s">
        <v>674</v>
      </c>
      <c r="K154" s="616">
        <f>IF(I154="mg/L",H154,IF(I154="log-mg/L",10^H154,IF(I154="g/L",H154*1000,IF(I154="ug/L",H154/1000,IF(I154="ng/mL",H154/1000,IF(I154="mol/L",H154*G154*1000,IF(I154="log-mol/L",(10^(H154))*G154*1000)))))))</f>
        <v>2550491.9999999995</v>
      </c>
      <c r="L154" s="264">
        <f>IF(I154="log-mg/L",H154,LOG(K154))</f>
        <v>6.40662396563968</v>
      </c>
      <c r="M154" s="264">
        <f>IF(I154="mol/L",H154,(K154/1000)/G154)</f>
        <v>4.0599999999999996</v>
      </c>
      <c r="N154" s="264">
        <f>IF(I154="log-mol/L",H154,LOG(M154))</f>
        <v>0.60852603357719404</v>
      </c>
      <c r="O154" s="206" t="s">
        <v>722</v>
      </c>
      <c r="P154" s="290" t="s">
        <v>677</v>
      </c>
      <c r="Q154" s="146">
        <f>VLOOKUP(P154,References!$B$7:$F$197,5,FALSE)</f>
        <v>23</v>
      </c>
    </row>
    <row r="155" spans="1:17" ht="17" thickBot="1" x14ac:dyDescent="0.25">
      <c r="A155" s="834"/>
      <c r="B155" s="836"/>
      <c r="C155" s="831"/>
      <c r="D155" s="831"/>
      <c r="E155" s="468" t="s">
        <v>192</v>
      </c>
      <c r="F155" s="206" t="s">
        <v>193</v>
      </c>
      <c r="G155" s="468">
        <v>628.20000000000005</v>
      </c>
      <c r="H155" s="618">
        <v>5.5899999999999997E-5</v>
      </c>
      <c r="I155" s="206" t="s">
        <v>746</v>
      </c>
      <c r="J155" s="206" t="s">
        <v>676</v>
      </c>
      <c r="K155" s="614">
        <f>IF(I155="mg/L",H155,IF(I155="log-mg/L",10^H155,IF(I155="g/L",H155*1000,IF(I155="ug/L",H155/1000,IF(I155="ng/mL",H155/1000,IF(I155="mol/L",H155*G155*1000,IF(I155="log-mol/L",(10^(H155))*G155*1000)))))))</f>
        <v>35.116379999999999</v>
      </c>
      <c r="L155" s="264">
        <f>IF(I155="log-mg/L",H155,LOG(K155))</f>
        <v>1.5455097399489093</v>
      </c>
      <c r="M155" s="616">
        <f>IF(I155="mol/L",H155,(K155/1000)/G155)</f>
        <v>5.5899999999999997E-5</v>
      </c>
      <c r="N155" s="264">
        <f>IF(I155="log-mol/L",H155,LOG(M155))</f>
        <v>-4.2525881921135769</v>
      </c>
      <c r="O155" s="206" t="s">
        <v>722</v>
      </c>
      <c r="P155" s="290" t="s">
        <v>677</v>
      </c>
      <c r="Q155" s="146">
        <f>VLOOKUP(P155,References!$B$7:$F$197,5,FALSE)</f>
        <v>23</v>
      </c>
    </row>
    <row r="156" spans="1:17" ht="17" thickBot="1" x14ac:dyDescent="0.25">
      <c r="A156" s="117" t="s">
        <v>0</v>
      </c>
      <c r="B156" s="239" t="s">
        <v>158</v>
      </c>
      <c r="C156" s="121"/>
      <c r="D156" s="121"/>
      <c r="E156" s="118"/>
      <c r="F156" s="262"/>
      <c r="G156" s="262"/>
      <c r="H156" s="262"/>
      <c r="I156" s="262"/>
      <c r="J156" s="262"/>
      <c r="K156" s="262"/>
      <c r="L156" s="448"/>
      <c r="M156" s="262"/>
      <c r="N156" s="448"/>
      <c r="O156" s="262"/>
      <c r="P156" s="449"/>
      <c r="Q156" s="450"/>
    </row>
    <row r="157" spans="1:17" x14ac:dyDescent="0.2">
      <c r="A157" s="892" t="s">
        <v>76</v>
      </c>
      <c r="B157" s="893" t="s">
        <v>108</v>
      </c>
      <c r="C157" s="836">
        <v>499.1</v>
      </c>
      <c r="D157" s="836" t="s">
        <v>23</v>
      </c>
      <c r="E157" s="209" t="s">
        <v>108</v>
      </c>
      <c r="F157" s="209" t="s">
        <v>23</v>
      </c>
      <c r="G157" s="209">
        <v>499.1</v>
      </c>
      <c r="H157" s="209">
        <v>-0.62</v>
      </c>
      <c r="I157" s="209" t="s">
        <v>748</v>
      </c>
      <c r="J157" s="209" t="s">
        <v>721</v>
      </c>
      <c r="K157" s="647">
        <f t="shared" ref="K157:K173" si="71">IF(I157="mg/L",H157,IF(I157="log-mg/L",10^H157,IF(I157="g/L",H157*1000,IF(I157="ug/L",H157/1000,IF(I157="ng/mL",H157/1000,IF(I157="mol/L",H157*G157*1000,IF(I157="log-mol/L",(10^(H157))*G157*1000)))))))</f>
        <v>0.23988329190194901</v>
      </c>
      <c r="L157" s="648">
        <f t="shared" ref="L157:L173" si="72">IF(I157="log-mg/L",H157,LOG(K157))</f>
        <v>-0.62</v>
      </c>
      <c r="M157" s="649">
        <f t="shared" ref="M157:M173" si="73">IF(I157="mol/L",H157,(K157/1000)/G157)</f>
        <v>4.8063172090152075E-7</v>
      </c>
      <c r="N157" s="648">
        <f t="shared" ref="N157:N173" si="74">IF(I157="log-mol/L",H157,LOG(M157))</f>
        <v>-6.3181875698661223</v>
      </c>
      <c r="O157" s="209">
        <v>25</v>
      </c>
      <c r="P157" s="650" t="s">
        <v>522</v>
      </c>
      <c r="Q157" s="446">
        <f>VLOOKUP(P157,References!$B$7:$F$197,5,FALSE)</f>
        <v>11</v>
      </c>
    </row>
    <row r="158" spans="1:17" x14ac:dyDescent="0.2">
      <c r="A158" s="892"/>
      <c r="B158" s="893"/>
      <c r="C158" s="836"/>
      <c r="D158" s="836"/>
      <c r="E158" s="209" t="s">
        <v>108</v>
      </c>
      <c r="F158" s="209" t="s">
        <v>23</v>
      </c>
      <c r="G158" s="209">
        <v>499.1</v>
      </c>
      <c r="H158" s="209">
        <v>-4.99</v>
      </c>
      <c r="I158" s="209" t="s">
        <v>749</v>
      </c>
      <c r="J158" s="209" t="s">
        <v>725</v>
      </c>
      <c r="K158" s="648">
        <f t="shared" ref="K158" si="75">IF(I158="mg/L",H158,IF(I158="log-mg/L",10^H158,IF(I158="g/L",H158*1000,IF(I158="ug/L",H158/1000,IF(I158="ng/mL",H158/1000,IF(I158="mol/L",H158*G158*1000,IF(I158="log-mol/L",(10^(H158))*G158*1000)))))))</f>
        <v>5.1072553244732335</v>
      </c>
      <c r="L158" s="648">
        <f t="shared" ref="L158" si="76">IF(I158="log-mg/L",H158,LOG(K158))</f>
        <v>0.70818756986612152</v>
      </c>
      <c r="M158" s="649">
        <f t="shared" ref="M158" si="77">IF(I158="mol/L",H158,(K158/1000)/G158)</f>
        <v>1.0232929922807521E-5</v>
      </c>
      <c r="N158" s="648">
        <f t="shared" ref="N158" si="78">IF(I158="log-mol/L",H158,LOG(M158))</f>
        <v>-4.99</v>
      </c>
      <c r="O158" s="209">
        <v>25</v>
      </c>
      <c r="P158" s="650" t="s">
        <v>593</v>
      </c>
      <c r="Q158" s="446">
        <f>VLOOKUP(P158,References!$B$7:$F$197,5,FALSE)</f>
        <v>40</v>
      </c>
    </row>
    <row r="159" spans="1:17" x14ac:dyDescent="0.2">
      <c r="A159" s="892"/>
      <c r="B159" s="893"/>
      <c r="C159" s="836"/>
      <c r="D159" s="836"/>
      <c r="E159" s="209" t="s">
        <v>108</v>
      </c>
      <c r="F159" s="209" t="s">
        <v>23</v>
      </c>
      <c r="G159" s="209">
        <v>499.1</v>
      </c>
      <c r="H159" s="651">
        <v>4.8499999999999998E-10</v>
      </c>
      <c r="I159" s="209" t="s">
        <v>746</v>
      </c>
      <c r="J159" s="209" t="s">
        <v>673</v>
      </c>
      <c r="K159" s="652">
        <f t="shared" si="71"/>
        <v>2.4206349999999997E-4</v>
      </c>
      <c r="L159" s="648">
        <f t="shared" si="72"/>
        <v>-3.6160706915316139</v>
      </c>
      <c r="M159" s="649">
        <f t="shared" si="73"/>
        <v>4.8499999999999998E-10</v>
      </c>
      <c r="N159" s="648">
        <f t="shared" si="74"/>
        <v>-9.314258261397736</v>
      </c>
      <c r="O159" s="209" t="s">
        <v>722</v>
      </c>
      <c r="P159" s="650" t="s">
        <v>677</v>
      </c>
      <c r="Q159" s="446">
        <f>VLOOKUP(P159,References!$B$7:$F$197,5,FALSE)</f>
        <v>23</v>
      </c>
    </row>
    <row r="160" spans="1:17" x14ac:dyDescent="0.2">
      <c r="A160" s="892"/>
      <c r="B160" s="893"/>
      <c r="C160" s="836"/>
      <c r="D160" s="836"/>
      <c r="E160" s="209" t="s">
        <v>108</v>
      </c>
      <c r="F160" s="209" t="s">
        <v>23</v>
      </c>
      <c r="G160" s="209">
        <v>499.1</v>
      </c>
      <c r="H160" s="651">
        <v>1.8899999999999999E-6</v>
      </c>
      <c r="I160" s="209" t="s">
        <v>746</v>
      </c>
      <c r="J160" s="209" t="s">
        <v>726</v>
      </c>
      <c r="K160" s="647">
        <f t="shared" si="71"/>
        <v>0.943299</v>
      </c>
      <c r="L160" s="648">
        <f t="shared" si="72"/>
        <v>-2.535062596063347E-2</v>
      </c>
      <c r="M160" s="649">
        <f t="shared" si="73"/>
        <v>1.8899999999999999E-6</v>
      </c>
      <c r="N160" s="648">
        <f t="shared" si="74"/>
        <v>-5.7235381958267562</v>
      </c>
      <c r="O160" s="209" t="s">
        <v>722</v>
      </c>
      <c r="P160" s="650" t="s">
        <v>677</v>
      </c>
      <c r="Q160" s="446">
        <f>VLOOKUP(P160,References!$B$7:$F$197,5,FALSE)</f>
        <v>23</v>
      </c>
    </row>
    <row r="161" spans="1:17" x14ac:dyDescent="0.2">
      <c r="A161" s="892"/>
      <c r="B161" s="893"/>
      <c r="C161" s="836"/>
      <c r="D161" s="836"/>
      <c r="E161" s="209" t="s">
        <v>108</v>
      </c>
      <c r="F161" s="209" t="s">
        <v>23</v>
      </c>
      <c r="G161" s="209">
        <v>499.1</v>
      </c>
      <c r="H161" s="209">
        <v>7</v>
      </c>
      <c r="I161" s="209" t="s">
        <v>746</v>
      </c>
      <c r="J161" s="209" t="s">
        <v>674</v>
      </c>
      <c r="K161" s="649">
        <f t="shared" si="71"/>
        <v>3493700.0000000005</v>
      </c>
      <c r="L161" s="648">
        <f t="shared" si="72"/>
        <v>6.5432856098803791</v>
      </c>
      <c r="M161" s="648">
        <f t="shared" si="73"/>
        <v>7</v>
      </c>
      <c r="N161" s="648">
        <f t="shared" si="74"/>
        <v>0.84509804001425681</v>
      </c>
      <c r="O161" s="209" t="s">
        <v>722</v>
      </c>
      <c r="P161" s="650" t="s">
        <v>677</v>
      </c>
      <c r="Q161" s="446">
        <f>VLOOKUP(P161,References!$B$7:$F$197,5,FALSE)</f>
        <v>23</v>
      </c>
    </row>
    <row r="162" spans="1:17" x14ac:dyDescent="0.2">
      <c r="A162" s="892"/>
      <c r="B162" s="893"/>
      <c r="C162" s="836"/>
      <c r="D162" s="836"/>
      <c r="E162" s="209" t="s">
        <v>108</v>
      </c>
      <c r="F162" s="209" t="s">
        <v>23</v>
      </c>
      <c r="G162" s="209">
        <v>499.1</v>
      </c>
      <c r="H162" s="651">
        <v>7.8100000000000002E-7</v>
      </c>
      <c r="I162" s="209" t="s">
        <v>746</v>
      </c>
      <c r="J162" s="209" t="s">
        <v>676</v>
      </c>
      <c r="K162" s="647">
        <f t="shared" si="71"/>
        <v>0.38979710000000001</v>
      </c>
      <c r="L162" s="648">
        <f t="shared" si="72"/>
        <v>-0.40916139625657727</v>
      </c>
      <c r="M162" s="649">
        <f t="shared" si="73"/>
        <v>7.8100000000000002E-7</v>
      </c>
      <c r="N162" s="648">
        <f t="shared" si="74"/>
        <v>-6.1073489661227001</v>
      </c>
      <c r="O162" s="209" t="s">
        <v>722</v>
      </c>
      <c r="P162" s="650" t="s">
        <v>677</v>
      </c>
      <c r="Q162" s="446">
        <f>VLOOKUP(P162,References!$B$7:$F$197,5,FALSE)</f>
        <v>23</v>
      </c>
    </row>
    <row r="163" spans="1:17" x14ac:dyDescent="0.2">
      <c r="A163" s="892"/>
      <c r="B163" s="893"/>
      <c r="C163" s="836"/>
      <c r="D163" s="836"/>
      <c r="E163" s="209" t="s">
        <v>108</v>
      </c>
      <c r="F163" s="209" t="s">
        <v>23</v>
      </c>
      <c r="G163" s="209">
        <v>499.1</v>
      </c>
      <c r="H163" s="209">
        <v>-5.05</v>
      </c>
      <c r="I163" s="209" t="s">
        <v>749</v>
      </c>
      <c r="J163" s="209" t="s">
        <v>672</v>
      </c>
      <c r="K163" s="647">
        <f t="shared" si="71"/>
        <v>4.4482334322255177</v>
      </c>
      <c r="L163" s="648">
        <f t="shared" si="72"/>
        <v>0.6481875698661218</v>
      </c>
      <c r="M163" s="649">
        <f t="shared" si="73"/>
        <v>8.9125093813374425E-6</v>
      </c>
      <c r="N163" s="648">
        <f t="shared" si="74"/>
        <v>-5.05</v>
      </c>
      <c r="O163" s="209" t="s">
        <v>722</v>
      </c>
      <c r="P163" s="650" t="s">
        <v>532</v>
      </c>
      <c r="Q163" s="446">
        <f>VLOOKUP(P163,References!$B$7:$F$197,5,FALSE)</f>
        <v>77</v>
      </c>
    </row>
    <row r="164" spans="1:17" x14ac:dyDescent="0.2">
      <c r="A164" s="885" t="s">
        <v>134</v>
      </c>
      <c r="B164" s="887" t="s">
        <v>116</v>
      </c>
      <c r="C164" s="831">
        <v>513.20000000000005</v>
      </c>
      <c r="D164" s="831" t="s">
        <v>118</v>
      </c>
      <c r="E164" s="206" t="s">
        <v>116</v>
      </c>
      <c r="F164" s="206" t="s">
        <v>118</v>
      </c>
      <c r="G164" s="206">
        <v>513.20000000000005</v>
      </c>
      <c r="H164" s="209">
        <v>-6.35</v>
      </c>
      <c r="I164" s="206" t="s">
        <v>749</v>
      </c>
      <c r="J164" s="206" t="s">
        <v>672</v>
      </c>
      <c r="K164" s="617">
        <f t="shared" si="71"/>
        <v>0.22923801949187439</v>
      </c>
      <c r="L164" s="264">
        <f t="shared" si="72"/>
        <v>-0.63971335229710891</v>
      </c>
      <c r="M164" s="616">
        <f t="shared" si="73"/>
        <v>4.4668359215096327E-7</v>
      </c>
      <c r="N164" s="264">
        <f t="shared" si="74"/>
        <v>-6.35</v>
      </c>
      <c r="O164" s="206" t="s">
        <v>722</v>
      </c>
      <c r="P164" s="290" t="s">
        <v>532</v>
      </c>
      <c r="Q164" s="146">
        <f>VLOOKUP(P164,References!$B$7:$F$197,5,FALSE)</f>
        <v>77</v>
      </c>
    </row>
    <row r="165" spans="1:17" x14ac:dyDescent="0.2">
      <c r="A165" s="885"/>
      <c r="B165" s="887"/>
      <c r="C165" s="831"/>
      <c r="D165" s="831"/>
      <c r="E165" s="206" t="s">
        <v>116</v>
      </c>
      <c r="F165" s="206" t="s">
        <v>118</v>
      </c>
      <c r="G165" s="206">
        <v>513.20000000000005</v>
      </c>
      <c r="H165" s="209">
        <v>-5.61</v>
      </c>
      <c r="I165" s="206" t="s">
        <v>749</v>
      </c>
      <c r="J165" s="206" t="s">
        <v>725</v>
      </c>
      <c r="K165" s="264">
        <f t="shared" ref="K165" si="79">IF(I165="mg/L",H165,IF(I165="log-mg/L",10^H165,IF(I165="g/L",H165*1000,IF(I165="ug/L",H165/1000,IF(I165="ng/mL",H165/1000,IF(I165="mol/L",H165*G165*1000,IF(I165="log-mol/L",(10^(H165))*G165*1000)))))))</f>
        <v>1.2597566155295559</v>
      </c>
      <c r="L165" s="264">
        <f t="shared" ref="L165" si="80">IF(I165="log-mg/L",H165,LOG(K165))</f>
        <v>0.10028664770289031</v>
      </c>
      <c r="M165" s="616">
        <f t="shared" ref="M165" si="81">IF(I165="mol/L",H165,(K165/1000)/G165)</f>
        <v>2.4547089156850267E-6</v>
      </c>
      <c r="N165" s="264">
        <f t="shared" ref="N165" si="82">IF(I165="log-mol/L",H165,LOG(M165))</f>
        <v>-5.61</v>
      </c>
      <c r="O165" s="206">
        <v>25</v>
      </c>
      <c r="P165" s="290" t="s">
        <v>593</v>
      </c>
      <c r="Q165" s="146">
        <f>VLOOKUP(P165,References!$B$7:$F$197,5,FALSE)</f>
        <v>40</v>
      </c>
    </row>
    <row r="166" spans="1:17" x14ac:dyDescent="0.2">
      <c r="A166" s="885"/>
      <c r="B166" s="887"/>
      <c r="C166" s="831"/>
      <c r="D166" s="831"/>
      <c r="E166" s="206" t="s">
        <v>116</v>
      </c>
      <c r="F166" s="206" t="s">
        <v>118</v>
      </c>
      <c r="G166" s="206">
        <v>513.20000000000005</v>
      </c>
      <c r="H166" s="651">
        <v>1.5299999999999999E-10</v>
      </c>
      <c r="I166" s="206" t="s">
        <v>746</v>
      </c>
      <c r="J166" s="206" t="s">
        <v>673</v>
      </c>
      <c r="K166" s="616">
        <f t="shared" si="71"/>
        <v>7.85196E-5</v>
      </c>
      <c r="L166" s="264">
        <f t="shared" si="72"/>
        <v>-4.1050219214795103</v>
      </c>
      <c r="M166" s="616">
        <f t="shared" si="73"/>
        <v>1.5299999999999999E-10</v>
      </c>
      <c r="N166" s="264">
        <f t="shared" si="74"/>
        <v>-9.8153085691824007</v>
      </c>
      <c r="O166" s="206" t="s">
        <v>722</v>
      </c>
      <c r="P166" s="290" t="s">
        <v>677</v>
      </c>
      <c r="Q166" s="146">
        <f>VLOOKUP(P166,References!$B$7:$F$197,5,FALSE)</f>
        <v>23</v>
      </c>
    </row>
    <row r="167" spans="1:17" x14ac:dyDescent="0.2">
      <c r="A167" s="885"/>
      <c r="B167" s="887"/>
      <c r="C167" s="831"/>
      <c r="D167" s="831"/>
      <c r="E167" s="206" t="s">
        <v>116</v>
      </c>
      <c r="F167" s="206" t="s">
        <v>118</v>
      </c>
      <c r="G167" s="206">
        <v>513.20000000000005</v>
      </c>
      <c r="H167" s="651">
        <v>6.6199999999999997E-7</v>
      </c>
      <c r="I167" s="206" t="s">
        <v>746</v>
      </c>
      <c r="J167" s="206" t="s">
        <v>726</v>
      </c>
      <c r="K167" s="617">
        <f t="shared" si="71"/>
        <v>0.3397384</v>
      </c>
      <c r="L167" s="264">
        <f t="shared" si="72"/>
        <v>-0.4688553628574092</v>
      </c>
      <c r="M167" s="616">
        <f t="shared" si="73"/>
        <v>6.6199999999999997E-7</v>
      </c>
      <c r="N167" s="264">
        <f t="shared" si="74"/>
        <v>-6.1791420105602999</v>
      </c>
      <c r="O167" s="206" t="s">
        <v>722</v>
      </c>
      <c r="P167" s="290" t="s">
        <v>677</v>
      </c>
      <c r="Q167" s="146">
        <f>VLOOKUP(P167,References!$B$7:$F$197,5,FALSE)</f>
        <v>23</v>
      </c>
    </row>
    <row r="168" spans="1:17" x14ac:dyDescent="0.2">
      <c r="A168" s="885"/>
      <c r="B168" s="887"/>
      <c r="C168" s="831"/>
      <c r="D168" s="831"/>
      <c r="E168" s="206" t="s">
        <v>116</v>
      </c>
      <c r="F168" s="206" t="s">
        <v>118</v>
      </c>
      <c r="G168" s="206">
        <v>513.20000000000005</v>
      </c>
      <c r="H168" s="651">
        <v>7.9999999999999996E-7</v>
      </c>
      <c r="I168" s="206" t="s">
        <v>746</v>
      </c>
      <c r="J168" s="206" t="s">
        <v>676</v>
      </c>
      <c r="K168" s="617">
        <f t="shared" si="71"/>
        <v>0.41056000000000004</v>
      </c>
      <c r="L168" s="264">
        <f t="shared" si="72"/>
        <v>-0.3866233653051655</v>
      </c>
      <c r="M168" s="616">
        <f t="shared" si="73"/>
        <v>7.9999999999999996E-7</v>
      </c>
      <c r="N168" s="264">
        <f t="shared" si="74"/>
        <v>-6.0969100130080562</v>
      </c>
      <c r="O168" s="206" t="s">
        <v>722</v>
      </c>
      <c r="P168" s="290" t="s">
        <v>677</v>
      </c>
      <c r="Q168" s="146">
        <f>VLOOKUP(P168,References!$B$7:$F$197,5,FALSE)</f>
        <v>23</v>
      </c>
    </row>
    <row r="169" spans="1:17" x14ac:dyDescent="0.2">
      <c r="A169" s="890" t="s">
        <v>135</v>
      </c>
      <c r="B169" s="891" t="s">
        <v>115</v>
      </c>
      <c r="C169" s="830">
        <v>527.20000000000005</v>
      </c>
      <c r="D169" s="830" t="s">
        <v>117</v>
      </c>
      <c r="E169" s="224" t="s">
        <v>115</v>
      </c>
      <c r="F169" s="224" t="s">
        <v>117</v>
      </c>
      <c r="G169" s="224">
        <v>527.20000000000005</v>
      </c>
      <c r="H169" s="253">
        <v>-6.97</v>
      </c>
      <c r="I169" s="224" t="s">
        <v>749</v>
      </c>
      <c r="J169" s="224" t="s">
        <v>672</v>
      </c>
      <c r="K169" s="628">
        <f t="shared" si="71"/>
        <v>5.6490497772126558E-2</v>
      </c>
      <c r="L169" s="276">
        <f t="shared" si="72"/>
        <v>-1.248024598414047</v>
      </c>
      <c r="M169" s="625">
        <f t="shared" si="73"/>
        <v>1.0715193052376054E-7</v>
      </c>
      <c r="N169" s="276">
        <f t="shared" si="74"/>
        <v>-6.97</v>
      </c>
      <c r="O169" s="224" t="s">
        <v>722</v>
      </c>
      <c r="P169" s="626" t="s">
        <v>532</v>
      </c>
      <c r="Q169" s="188">
        <f>VLOOKUP(P169,References!$B$7:$F$197,5,FALSE)</f>
        <v>77</v>
      </c>
    </row>
    <row r="170" spans="1:17" x14ac:dyDescent="0.2">
      <c r="A170" s="885"/>
      <c r="B170" s="887"/>
      <c r="C170" s="831"/>
      <c r="D170" s="831"/>
      <c r="E170" s="206" t="s">
        <v>115</v>
      </c>
      <c r="F170" s="206" t="s">
        <v>117</v>
      </c>
      <c r="G170" s="206">
        <v>527.20000000000005</v>
      </c>
      <c r="H170" s="209">
        <v>-6.09</v>
      </c>
      <c r="I170" s="206" t="s">
        <v>749</v>
      </c>
      <c r="J170" s="206" t="s">
        <v>725</v>
      </c>
      <c r="K170" s="617">
        <f t="shared" ref="K170" si="83">IF(I170="mg/L",H170,IF(I170="log-mg/L",10^H170,IF(I170="g/L",H170*1000,IF(I170="ug/L",H170/1000,IF(I170="ng/mL",H170/1000,IF(I170="mol/L",H170*G170*1000,IF(I170="log-mol/L",(10^(H170))*G170*1000)))))))</f>
        <v>0.42852424812171297</v>
      </c>
      <c r="L170" s="264">
        <f t="shared" ref="L170" si="84">IF(I170="log-mg/L",H170,LOG(K170))</f>
        <v>-0.36802459841404672</v>
      </c>
      <c r="M170" s="616">
        <f t="shared" ref="M170" si="85">IF(I170="mol/L",H170,(K170/1000)/G170)</f>
        <v>8.1283051616409889E-7</v>
      </c>
      <c r="N170" s="264">
        <f t="shared" ref="N170" si="86">IF(I170="log-mol/L",H170,LOG(M170))</f>
        <v>-6.09</v>
      </c>
      <c r="O170" s="206">
        <v>25</v>
      </c>
      <c r="P170" s="290" t="s">
        <v>593</v>
      </c>
      <c r="Q170" s="146">
        <f>VLOOKUP(P170,References!$B$7:$F$197,5,FALSE)</f>
        <v>40</v>
      </c>
    </row>
    <row r="171" spans="1:17" x14ac:dyDescent="0.2">
      <c r="A171" s="885"/>
      <c r="B171" s="887"/>
      <c r="C171" s="831"/>
      <c r="D171" s="831"/>
      <c r="E171" s="206" t="s">
        <v>115</v>
      </c>
      <c r="F171" s="206" t="s">
        <v>117</v>
      </c>
      <c r="G171" s="206">
        <v>527.20000000000005</v>
      </c>
      <c r="H171" s="651">
        <v>4.6100000000000001E-11</v>
      </c>
      <c r="I171" s="206" t="s">
        <v>746</v>
      </c>
      <c r="J171" s="206" t="s">
        <v>673</v>
      </c>
      <c r="K171" s="616">
        <f t="shared" si="71"/>
        <v>2.4303920000000001E-5</v>
      </c>
      <c r="L171" s="264">
        <f t="shared" si="72"/>
        <v>-4.6143236730243986</v>
      </c>
      <c r="M171" s="616">
        <f t="shared" si="73"/>
        <v>4.6100000000000001E-11</v>
      </c>
      <c r="N171" s="264">
        <f t="shared" si="74"/>
        <v>-10.336299074610352</v>
      </c>
      <c r="O171" s="206" t="s">
        <v>722</v>
      </c>
      <c r="P171" s="290" t="s">
        <v>677</v>
      </c>
      <c r="Q171" s="146">
        <f>VLOOKUP(P171,References!$B$7:$F$197,5,FALSE)</f>
        <v>23</v>
      </c>
    </row>
    <row r="172" spans="1:17" x14ac:dyDescent="0.2">
      <c r="A172" s="885"/>
      <c r="B172" s="887"/>
      <c r="C172" s="831"/>
      <c r="D172" s="831"/>
      <c r="E172" s="206" t="s">
        <v>115</v>
      </c>
      <c r="F172" s="206" t="s">
        <v>117</v>
      </c>
      <c r="G172" s="206">
        <v>527.20000000000005</v>
      </c>
      <c r="H172" s="651">
        <v>4.6699999999999999E-7</v>
      </c>
      <c r="I172" s="206" t="s">
        <v>746</v>
      </c>
      <c r="J172" s="206" t="s">
        <v>726</v>
      </c>
      <c r="K172" s="617">
        <f t="shared" si="71"/>
        <v>0.24620240000000002</v>
      </c>
      <c r="L172" s="264">
        <f t="shared" si="72"/>
        <v>-0.60870771784793432</v>
      </c>
      <c r="M172" s="616">
        <f t="shared" si="73"/>
        <v>4.6699999999999999E-7</v>
      </c>
      <c r="N172" s="264">
        <f t="shared" si="74"/>
        <v>-6.3306831194338882</v>
      </c>
      <c r="O172" s="206" t="s">
        <v>722</v>
      </c>
      <c r="P172" s="290" t="s">
        <v>677</v>
      </c>
      <c r="Q172" s="146">
        <f>VLOOKUP(P172,References!$B$7:$F$197,5,FALSE)</f>
        <v>23</v>
      </c>
    </row>
    <row r="173" spans="1:17" ht="17" thickBot="1" x14ac:dyDescent="0.25">
      <c r="A173" s="885"/>
      <c r="B173" s="887"/>
      <c r="C173" s="831"/>
      <c r="D173" s="831"/>
      <c r="E173" s="206" t="s">
        <v>115</v>
      </c>
      <c r="F173" s="206" t="s">
        <v>117</v>
      </c>
      <c r="G173" s="206">
        <v>527.20000000000005</v>
      </c>
      <c r="H173" s="618">
        <v>8.0699999999999996E-7</v>
      </c>
      <c r="I173" s="206" t="s">
        <v>746</v>
      </c>
      <c r="J173" s="206" t="s">
        <v>676</v>
      </c>
      <c r="K173" s="617">
        <f t="shared" si="71"/>
        <v>0.42545040000000006</v>
      </c>
      <c r="L173" s="264">
        <f t="shared" si="72"/>
        <v>-0.37115106369197609</v>
      </c>
      <c r="M173" s="616">
        <f t="shared" si="73"/>
        <v>8.0699999999999996E-7</v>
      </c>
      <c r="N173" s="264">
        <f t="shared" si="74"/>
        <v>-6.0931264652779298</v>
      </c>
      <c r="O173" s="206" t="s">
        <v>722</v>
      </c>
      <c r="P173" s="290" t="s">
        <v>677</v>
      </c>
      <c r="Q173" s="146">
        <f>VLOOKUP(P173,References!$B$7:$F$197,5,FALSE)</f>
        <v>23</v>
      </c>
    </row>
    <row r="174" spans="1:17" ht="17" thickBot="1" x14ac:dyDescent="0.25">
      <c r="A174" s="122" t="s">
        <v>149</v>
      </c>
      <c r="B174" s="263" t="s">
        <v>148</v>
      </c>
      <c r="C174" s="121"/>
      <c r="D174" s="121"/>
      <c r="E174" s="118"/>
      <c r="F174" s="262"/>
      <c r="G174" s="262"/>
      <c r="H174" s="262"/>
      <c r="I174" s="262"/>
      <c r="J174" s="262"/>
      <c r="K174" s="262"/>
      <c r="L174" s="448"/>
      <c r="M174" s="262"/>
      <c r="N174" s="448"/>
      <c r="O174" s="262"/>
      <c r="P174" s="449"/>
      <c r="Q174" s="450"/>
    </row>
    <row r="175" spans="1:17" x14ac:dyDescent="0.2">
      <c r="A175" s="838" t="s">
        <v>119</v>
      </c>
      <c r="B175" s="831" t="s">
        <v>120</v>
      </c>
      <c r="C175" s="831">
        <v>543.20000000000005</v>
      </c>
      <c r="D175" s="831" t="s">
        <v>121</v>
      </c>
      <c r="E175" s="206" t="s">
        <v>120</v>
      </c>
      <c r="F175" s="206" t="s">
        <v>121</v>
      </c>
      <c r="G175" s="206">
        <v>543.20000000000005</v>
      </c>
      <c r="H175" s="206">
        <v>-5.76</v>
      </c>
      <c r="I175" s="206" t="s">
        <v>749</v>
      </c>
      <c r="J175" s="206" t="s">
        <v>672</v>
      </c>
      <c r="K175" s="617">
        <f t="shared" ref="K175:K192" si="87">IF(I175="mg/L",H175,IF(I175="log-mg/L",10^H175,IF(I175="g/L",H175*1000,IF(I175="ug/L",H175/1000,IF(I175="ng/mL",H175/1000,IF(I175="mol/L",H175*G175*1000,IF(I175="log-mol/L",(10^(H175))*G175*1000)))))))</f>
        <v>0.9439734101766607</v>
      </c>
      <c r="L175" s="264">
        <f t="shared" ref="L175:L192" si="88">IF(I175="log-mg/L",H175,LOG(K175))</f>
        <v>-2.5040238727554755E-2</v>
      </c>
      <c r="M175" s="616">
        <f t="shared" ref="M175:M192" si="89">IF(I175="mol/L",H175,(K175/1000)/G175)</f>
        <v>1.7378008287493753E-6</v>
      </c>
      <c r="N175" s="264">
        <f t="shared" ref="N175:N192" si="90">IF(I175="log-mol/L",H175,LOG(M175))</f>
        <v>-5.76</v>
      </c>
      <c r="O175" s="206" t="s">
        <v>722</v>
      </c>
      <c r="P175" s="290" t="s">
        <v>532</v>
      </c>
      <c r="Q175" s="146">
        <f>VLOOKUP(P175,References!$B$7:$F$197,5,FALSE)</f>
        <v>77</v>
      </c>
    </row>
    <row r="176" spans="1:17" x14ac:dyDescent="0.2">
      <c r="A176" s="838"/>
      <c r="B176" s="831"/>
      <c r="C176" s="831"/>
      <c r="D176" s="831"/>
      <c r="E176" s="206" t="s">
        <v>120</v>
      </c>
      <c r="F176" s="206" t="s">
        <v>121</v>
      </c>
      <c r="G176" s="206">
        <v>543.20000000000005</v>
      </c>
      <c r="H176" s="206">
        <v>7</v>
      </c>
      <c r="I176" s="206" t="s">
        <v>746</v>
      </c>
      <c r="J176" s="206" t="s">
        <v>674</v>
      </c>
      <c r="K176" s="616">
        <f t="shared" si="87"/>
        <v>3802400.0000000005</v>
      </c>
      <c r="L176" s="264">
        <f t="shared" si="88"/>
        <v>6.5800578012867019</v>
      </c>
      <c r="M176" s="264">
        <f t="shared" si="89"/>
        <v>7</v>
      </c>
      <c r="N176" s="264">
        <f t="shared" si="90"/>
        <v>0.84509804001425681</v>
      </c>
      <c r="O176" s="206" t="s">
        <v>722</v>
      </c>
      <c r="P176" s="290" t="s">
        <v>677</v>
      </c>
      <c r="Q176" s="146">
        <f>VLOOKUP(P176,References!$B$7:$F$197,5,FALSE)</f>
        <v>23</v>
      </c>
    </row>
    <row r="177" spans="1:17" x14ac:dyDescent="0.2">
      <c r="A177" s="838"/>
      <c r="B177" s="831"/>
      <c r="C177" s="831"/>
      <c r="D177" s="831"/>
      <c r="E177" s="206" t="s">
        <v>120</v>
      </c>
      <c r="F177" s="206" t="s">
        <v>121</v>
      </c>
      <c r="G177" s="206">
        <v>543.20000000000005</v>
      </c>
      <c r="H177" s="651">
        <v>4.7999999999999998E-6</v>
      </c>
      <c r="I177" s="206" t="s">
        <v>746</v>
      </c>
      <c r="J177" s="206" t="s">
        <v>676</v>
      </c>
      <c r="K177" s="264">
        <f t="shared" si="87"/>
        <v>2.6073599999999999</v>
      </c>
      <c r="L177" s="264">
        <f t="shared" si="88"/>
        <v>0.41620099864803245</v>
      </c>
      <c r="M177" s="616">
        <f t="shared" si="89"/>
        <v>4.7999999999999998E-6</v>
      </c>
      <c r="N177" s="264">
        <f t="shared" si="90"/>
        <v>-5.3187587626244124</v>
      </c>
      <c r="O177" s="206" t="s">
        <v>722</v>
      </c>
      <c r="P177" s="290" t="s">
        <v>677</v>
      </c>
      <c r="Q177" s="146">
        <f>VLOOKUP(P177,References!$B$7:$F$197,5,FALSE)</f>
        <v>23</v>
      </c>
    </row>
    <row r="178" spans="1:17" x14ac:dyDescent="0.2">
      <c r="A178" s="890" t="s">
        <v>111</v>
      </c>
      <c r="B178" s="891" t="s">
        <v>106</v>
      </c>
      <c r="C178" s="830">
        <v>557.20000000000005</v>
      </c>
      <c r="D178" s="830" t="s">
        <v>109</v>
      </c>
      <c r="E178" s="224" t="s">
        <v>106</v>
      </c>
      <c r="F178" s="224" t="s">
        <v>109</v>
      </c>
      <c r="G178" s="224">
        <v>557.20000000000005</v>
      </c>
      <c r="H178" s="253">
        <v>-0.09</v>
      </c>
      <c r="I178" s="224" t="s">
        <v>748</v>
      </c>
      <c r="J178" s="224" t="s">
        <v>668</v>
      </c>
      <c r="K178" s="628">
        <f t="shared" si="87"/>
        <v>0.81283051616409918</v>
      </c>
      <c r="L178" s="276">
        <f t="shared" si="88"/>
        <v>-0.09</v>
      </c>
      <c r="M178" s="625">
        <f t="shared" si="89"/>
        <v>1.4587769493253753E-6</v>
      </c>
      <c r="N178" s="276">
        <f t="shared" si="90"/>
        <v>-5.8360111077519257</v>
      </c>
      <c r="O178" s="224">
        <v>25</v>
      </c>
      <c r="P178" s="626" t="s">
        <v>522</v>
      </c>
      <c r="Q178" s="188">
        <f>VLOOKUP(P178,References!$B$7:$F$197,5,FALSE)</f>
        <v>11</v>
      </c>
    </row>
    <row r="179" spans="1:17" x14ac:dyDescent="0.2">
      <c r="A179" s="885"/>
      <c r="B179" s="887"/>
      <c r="C179" s="831"/>
      <c r="D179" s="831"/>
      <c r="E179" s="206" t="s">
        <v>106</v>
      </c>
      <c r="F179" s="206" t="s">
        <v>109</v>
      </c>
      <c r="G179" s="206">
        <v>557.20000000000005</v>
      </c>
      <c r="H179" s="209">
        <v>-6.45</v>
      </c>
      <c r="I179" s="206" t="s">
        <v>749</v>
      </c>
      <c r="J179" s="206" t="s">
        <v>725</v>
      </c>
      <c r="K179" s="617">
        <f t="shared" ref="K179" si="91">IF(I179="mg/L",H179,IF(I179="log-mg/L",10^H179,IF(I179="g/L",H179*1000,IF(I179="ug/L",H179/1000,IF(I179="ng/mL",H179/1000,IF(I179="mol/L",H179*G179*1000,IF(I179="log-mol/L",(10^(H179))*G179*1000)))))))</f>
        <v>0.19770202048094779</v>
      </c>
      <c r="L179" s="264">
        <f t="shared" ref="L179" si="92">IF(I179="log-mg/L",H179,LOG(K179))</f>
        <v>-0.70398889224807515</v>
      </c>
      <c r="M179" s="616">
        <f t="shared" ref="M179" si="93">IF(I179="mol/L",H179,(K179/1000)/G179)</f>
        <v>3.5481338923357463E-7</v>
      </c>
      <c r="N179" s="264">
        <f t="shared" ref="N179" si="94">IF(I179="log-mol/L",H179,LOG(M179))</f>
        <v>-6.45</v>
      </c>
      <c r="O179" s="206">
        <v>25</v>
      </c>
      <c r="P179" s="290" t="s">
        <v>593</v>
      </c>
      <c r="Q179" s="146">
        <f>VLOOKUP(P179,References!$B$7:$F$197,5,FALSE)</f>
        <v>40</v>
      </c>
    </row>
    <row r="180" spans="1:17" x14ac:dyDescent="0.2">
      <c r="A180" s="885"/>
      <c r="B180" s="887"/>
      <c r="C180" s="831"/>
      <c r="D180" s="831"/>
      <c r="E180" s="206" t="s">
        <v>106</v>
      </c>
      <c r="F180" s="206" t="s">
        <v>109</v>
      </c>
      <c r="G180" s="206">
        <v>557.20000000000005</v>
      </c>
      <c r="H180" s="209">
        <v>-0.14000000000000001</v>
      </c>
      <c r="I180" s="206" t="s">
        <v>748</v>
      </c>
      <c r="J180" s="206" t="s">
        <v>721</v>
      </c>
      <c r="K180" s="617">
        <f t="shared" si="87"/>
        <v>0.72443596007499</v>
      </c>
      <c r="L180" s="264">
        <f t="shared" si="88"/>
        <v>-0.14000000000000001</v>
      </c>
      <c r="M180" s="616">
        <f t="shared" si="89"/>
        <v>1.3001363246141242E-6</v>
      </c>
      <c r="N180" s="264">
        <f t="shared" si="90"/>
        <v>-5.8860111077519255</v>
      </c>
      <c r="O180" s="206">
        <v>25</v>
      </c>
      <c r="P180" s="290" t="s">
        <v>522</v>
      </c>
      <c r="Q180" s="146">
        <f>VLOOKUP(P180,References!$B$7:$F$197,5,FALSE)</f>
        <v>11</v>
      </c>
    </row>
    <row r="181" spans="1:17" x14ac:dyDescent="0.2">
      <c r="A181" s="885"/>
      <c r="B181" s="887"/>
      <c r="C181" s="831"/>
      <c r="D181" s="831"/>
      <c r="E181" s="206" t="s">
        <v>106</v>
      </c>
      <c r="F181" s="206" t="s">
        <v>109</v>
      </c>
      <c r="G181" s="206">
        <v>557.20000000000005</v>
      </c>
      <c r="H181" s="209">
        <v>-6.22</v>
      </c>
      <c r="I181" s="206" t="s">
        <v>749</v>
      </c>
      <c r="J181" s="206" t="s">
        <v>672</v>
      </c>
      <c r="K181" s="617">
        <f t="shared" si="87"/>
        <v>0.33574620136063188</v>
      </c>
      <c r="L181" s="264">
        <f t="shared" si="88"/>
        <v>-0.47398889224807444</v>
      </c>
      <c r="M181" s="616">
        <f t="shared" si="89"/>
        <v>6.0255958607435721E-7</v>
      </c>
      <c r="N181" s="264">
        <f t="shared" si="90"/>
        <v>-6.22</v>
      </c>
      <c r="O181" s="206" t="s">
        <v>722</v>
      </c>
      <c r="P181" s="290" t="s">
        <v>532</v>
      </c>
      <c r="Q181" s="146">
        <f>VLOOKUP(P181,References!$B$7:$F$197,5,FALSE)</f>
        <v>77</v>
      </c>
    </row>
    <row r="182" spans="1:17" x14ac:dyDescent="0.2">
      <c r="A182" s="885"/>
      <c r="B182" s="887"/>
      <c r="C182" s="831"/>
      <c r="D182" s="831"/>
      <c r="E182" s="206" t="s">
        <v>106</v>
      </c>
      <c r="F182" s="206" t="s">
        <v>109</v>
      </c>
      <c r="G182" s="206">
        <v>557.20000000000005</v>
      </c>
      <c r="H182" s="651">
        <v>3.28E-10</v>
      </c>
      <c r="I182" s="206" t="s">
        <v>746</v>
      </c>
      <c r="J182" s="206" t="s">
        <v>673</v>
      </c>
      <c r="K182" s="623">
        <f t="shared" si="87"/>
        <v>1.8276160000000002E-4</v>
      </c>
      <c r="L182" s="264">
        <f t="shared" si="88"/>
        <v>-3.738115048536395</v>
      </c>
      <c r="M182" s="616">
        <f t="shared" si="89"/>
        <v>3.28E-10</v>
      </c>
      <c r="N182" s="264">
        <f t="shared" si="90"/>
        <v>-9.4841261562883208</v>
      </c>
      <c r="O182" s="206" t="s">
        <v>722</v>
      </c>
      <c r="P182" s="290" t="s">
        <v>677</v>
      </c>
      <c r="Q182" s="146">
        <f>VLOOKUP(P182,References!$B$7:$F$197,5,FALSE)</f>
        <v>23</v>
      </c>
    </row>
    <row r="183" spans="1:17" x14ac:dyDescent="0.2">
      <c r="A183" s="885"/>
      <c r="B183" s="887"/>
      <c r="C183" s="831"/>
      <c r="D183" s="831"/>
      <c r="E183" s="206" t="s">
        <v>106</v>
      </c>
      <c r="F183" s="206" t="s">
        <v>109</v>
      </c>
      <c r="G183" s="206">
        <v>557.20000000000005</v>
      </c>
      <c r="H183" s="651">
        <v>9.9999999999999995E-7</v>
      </c>
      <c r="I183" s="206" t="s">
        <v>746</v>
      </c>
      <c r="J183" s="206" t="s">
        <v>726</v>
      </c>
      <c r="K183" s="617">
        <f t="shared" si="87"/>
        <v>0.55720000000000003</v>
      </c>
      <c r="L183" s="264">
        <f t="shared" si="88"/>
        <v>-0.25398889224807408</v>
      </c>
      <c r="M183" s="616">
        <f t="shared" si="89"/>
        <v>9.9999999999999995E-7</v>
      </c>
      <c r="N183" s="264">
        <f t="shared" si="90"/>
        <v>-6</v>
      </c>
      <c r="O183" s="206" t="s">
        <v>722</v>
      </c>
      <c r="P183" s="290" t="s">
        <v>677</v>
      </c>
      <c r="Q183" s="146">
        <f>VLOOKUP(P183,References!$B$7:$F$197,5,FALSE)</f>
        <v>23</v>
      </c>
    </row>
    <row r="184" spans="1:17" x14ac:dyDescent="0.2">
      <c r="A184" s="886"/>
      <c r="B184" s="888"/>
      <c r="C184" s="832"/>
      <c r="D184" s="832"/>
      <c r="E184" s="226" t="s">
        <v>106</v>
      </c>
      <c r="F184" s="226" t="s">
        <v>109</v>
      </c>
      <c r="G184" s="226">
        <v>557.20000000000005</v>
      </c>
      <c r="H184" s="665">
        <v>1.46E-6</v>
      </c>
      <c r="I184" s="226" t="s">
        <v>746</v>
      </c>
      <c r="J184" s="226" t="s">
        <v>676</v>
      </c>
      <c r="K184" s="629">
        <f t="shared" si="87"/>
        <v>0.81351200000000001</v>
      </c>
      <c r="L184" s="278">
        <f t="shared" si="88"/>
        <v>-8.963603646363702E-2</v>
      </c>
      <c r="M184" s="627">
        <f t="shared" si="89"/>
        <v>1.46E-6</v>
      </c>
      <c r="N184" s="278">
        <f t="shared" si="90"/>
        <v>-5.8356471442155629</v>
      </c>
      <c r="O184" s="226" t="s">
        <v>722</v>
      </c>
      <c r="P184" s="622" t="s">
        <v>677</v>
      </c>
      <c r="Q184" s="189">
        <f>VLOOKUP(P184,References!$B$7:$F$197,5,FALSE)</f>
        <v>23</v>
      </c>
    </row>
    <row r="185" spans="1:17" x14ac:dyDescent="0.2">
      <c r="A185" s="885" t="s">
        <v>112</v>
      </c>
      <c r="B185" s="887" t="s">
        <v>105</v>
      </c>
      <c r="C185" s="831">
        <v>571.29999999999995</v>
      </c>
      <c r="D185" s="831" t="s">
        <v>110</v>
      </c>
      <c r="E185" s="206" t="s">
        <v>105</v>
      </c>
      <c r="F185" s="206" t="s">
        <v>110</v>
      </c>
      <c r="G185" s="206">
        <v>571.29999999999995</v>
      </c>
      <c r="H185" s="209">
        <v>-0.05</v>
      </c>
      <c r="I185" s="206" t="s">
        <v>748</v>
      </c>
      <c r="J185" s="206" t="s">
        <v>668</v>
      </c>
      <c r="K185" s="617">
        <f t="shared" si="87"/>
        <v>0.89125093813374545</v>
      </c>
      <c r="L185" s="264">
        <f t="shared" si="88"/>
        <v>-0.05</v>
      </c>
      <c r="M185" s="616">
        <f t="shared" si="89"/>
        <v>1.5600401507679775E-6</v>
      </c>
      <c r="N185" s="264">
        <f t="shared" si="90"/>
        <v>-5.8068642240605488</v>
      </c>
      <c r="O185" s="206">
        <v>25</v>
      </c>
      <c r="P185" s="290" t="s">
        <v>522</v>
      </c>
      <c r="Q185" s="146">
        <f>VLOOKUP(P185,References!$B$7:$F$197,5,FALSE)</f>
        <v>11</v>
      </c>
    </row>
    <row r="186" spans="1:17" x14ac:dyDescent="0.2">
      <c r="A186" s="885"/>
      <c r="B186" s="887"/>
      <c r="C186" s="831"/>
      <c r="D186" s="831"/>
      <c r="E186" s="206" t="s">
        <v>105</v>
      </c>
      <c r="F186" s="206" t="s">
        <v>110</v>
      </c>
      <c r="G186" s="206">
        <v>571.29999999999995</v>
      </c>
      <c r="H186" s="209">
        <v>-6.92</v>
      </c>
      <c r="I186" s="206" t="s">
        <v>749</v>
      </c>
      <c r="J186" s="206" t="s">
        <v>725</v>
      </c>
      <c r="K186" s="617">
        <f t="shared" ref="K186" si="95">IF(I186="mg/L",H186,IF(I186="log-mg/L",10^H186,IF(I186="g/L",H186*1000,IF(I186="ug/L",H186/1000,IF(I186="ng/mL",H186/1000,IF(I186="mol/L",H186*G186*1000,IF(I186="log-mol/L",(10^(H186))*G186*1000)))))))</f>
        <v>6.8685367149692686E-2</v>
      </c>
      <c r="L186" s="264">
        <f t="shared" ref="L186" si="96">IF(I186="log-mg/L",H186,LOG(K186))</f>
        <v>-1.1631357759394516</v>
      </c>
      <c r="M186" s="616">
        <f t="shared" ref="M186" si="97">IF(I186="mol/L",H186,(K186/1000)/G186)</f>
        <v>1.2022644346174111E-7</v>
      </c>
      <c r="N186" s="264">
        <f t="shared" ref="N186" si="98">IF(I186="log-mol/L",H186,LOG(M186))</f>
        <v>-6.92</v>
      </c>
      <c r="O186" s="206">
        <v>25</v>
      </c>
      <c r="P186" s="290" t="s">
        <v>593</v>
      </c>
      <c r="Q186" s="146">
        <f>VLOOKUP(P186,References!$B$7:$F$197,5,FALSE)</f>
        <v>40</v>
      </c>
    </row>
    <row r="187" spans="1:17" x14ac:dyDescent="0.2">
      <c r="A187" s="885"/>
      <c r="B187" s="887"/>
      <c r="C187" s="831"/>
      <c r="D187" s="831"/>
      <c r="E187" s="206" t="s">
        <v>105</v>
      </c>
      <c r="F187" s="206" t="s">
        <v>110</v>
      </c>
      <c r="G187" s="206">
        <v>571.29999999999995</v>
      </c>
      <c r="H187" s="209">
        <v>-0.06</v>
      </c>
      <c r="I187" s="206" t="s">
        <v>748</v>
      </c>
      <c r="J187" s="206" t="s">
        <v>721</v>
      </c>
      <c r="K187" s="617">
        <f t="shared" si="87"/>
        <v>0.87096358995608059</v>
      </c>
      <c r="L187" s="264">
        <f t="shared" si="88"/>
        <v>-0.06</v>
      </c>
      <c r="M187" s="616">
        <f t="shared" si="89"/>
        <v>1.5245293015159823E-6</v>
      </c>
      <c r="N187" s="264">
        <f t="shared" si="90"/>
        <v>-5.8168642240605486</v>
      </c>
      <c r="O187" s="206">
        <v>25</v>
      </c>
      <c r="P187" s="290" t="s">
        <v>522</v>
      </c>
      <c r="Q187" s="146">
        <f>VLOOKUP(P187,References!$B$7:$F$197,5,FALSE)</f>
        <v>11</v>
      </c>
    </row>
    <row r="188" spans="1:17" x14ac:dyDescent="0.2">
      <c r="A188" s="885"/>
      <c r="B188" s="887"/>
      <c r="C188" s="831"/>
      <c r="D188" s="831"/>
      <c r="E188" s="206" t="s">
        <v>105</v>
      </c>
      <c r="F188" s="206" t="s">
        <v>110</v>
      </c>
      <c r="G188" s="206">
        <v>571.29999999999995</v>
      </c>
      <c r="H188" s="618">
        <v>15100</v>
      </c>
      <c r="I188" s="206" t="s">
        <v>750</v>
      </c>
      <c r="J188" s="206" t="s">
        <v>668</v>
      </c>
      <c r="K188" s="616">
        <f t="shared" si="87"/>
        <v>15100000</v>
      </c>
      <c r="L188" s="264">
        <f t="shared" si="88"/>
        <v>7.1789769472931697</v>
      </c>
      <c r="M188" s="614">
        <f t="shared" si="89"/>
        <v>26.430946963066692</v>
      </c>
      <c r="N188" s="264">
        <f t="shared" si="90"/>
        <v>1.4221127232326205</v>
      </c>
      <c r="O188" s="206">
        <v>25</v>
      </c>
      <c r="P188" s="290" t="s">
        <v>523</v>
      </c>
      <c r="Q188" s="146">
        <f>VLOOKUP(P188,References!$B$7:$F$197,5,FALSE)</f>
        <v>28</v>
      </c>
    </row>
    <row r="189" spans="1:17" x14ac:dyDescent="0.2">
      <c r="A189" s="885"/>
      <c r="B189" s="887"/>
      <c r="C189" s="831"/>
      <c r="D189" s="831"/>
      <c r="E189" s="206" t="s">
        <v>105</v>
      </c>
      <c r="F189" s="206" t="s">
        <v>110</v>
      </c>
      <c r="G189" s="206">
        <v>571.29999999999995</v>
      </c>
      <c r="H189" s="206">
        <v>-6.73</v>
      </c>
      <c r="I189" s="206" t="s">
        <v>749</v>
      </c>
      <c r="J189" s="206" t="s">
        <v>672</v>
      </c>
      <c r="K189" s="617">
        <f t="shared" si="87"/>
        <v>0.10638103811754926</v>
      </c>
      <c r="L189" s="264">
        <f t="shared" si="88"/>
        <v>-0.97313577593945244</v>
      </c>
      <c r="M189" s="616">
        <f t="shared" si="89"/>
        <v>1.8620871366628614E-7</v>
      </c>
      <c r="N189" s="264">
        <f t="shared" si="90"/>
        <v>-6.73</v>
      </c>
      <c r="O189" s="206" t="s">
        <v>722</v>
      </c>
      <c r="P189" s="290" t="s">
        <v>532</v>
      </c>
      <c r="Q189" s="146">
        <f>VLOOKUP(P189,References!$B$7:$F$197,5,FALSE)</f>
        <v>77</v>
      </c>
    </row>
    <row r="190" spans="1:17" x14ac:dyDescent="0.2">
      <c r="A190" s="885"/>
      <c r="B190" s="887"/>
      <c r="C190" s="831"/>
      <c r="D190" s="831"/>
      <c r="E190" s="206" t="s">
        <v>105</v>
      </c>
      <c r="F190" s="206" t="s">
        <v>110</v>
      </c>
      <c r="G190" s="206">
        <v>571.29999999999995</v>
      </c>
      <c r="H190" s="618">
        <v>9.8799999999999997E-11</v>
      </c>
      <c r="I190" s="206" t="s">
        <v>746</v>
      </c>
      <c r="J190" s="206" t="s">
        <v>673</v>
      </c>
      <c r="K190" s="616">
        <f t="shared" si="87"/>
        <v>5.6444439999999994E-5</v>
      </c>
      <c r="L190" s="264">
        <f t="shared" si="88"/>
        <v>-4.2483788313518227</v>
      </c>
      <c r="M190" s="616">
        <f t="shared" si="89"/>
        <v>9.8799999999999997E-11</v>
      </c>
      <c r="N190" s="264">
        <f t="shared" si="90"/>
        <v>-10.005243055412372</v>
      </c>
      <c r="O190" s="206" t="s">
        <v>722</v>
      </c>
      <c r="P190" s="290" t="s">
        <v>677</v>
      </c>
      <c r="Q190" s="146">
        <f>VLOOKUP(P190,References!$B$7:$F$197,5,FALSE)</f>
        <v>23</v>
      </c>
    </row>
    <row r="191" spans="1:17" x14ac:dyDescent="0.2">
      <c r="A191" s="885"/>
      <c r="B191" s="887"/>
      <c r="C191" s="831"/>
      <c r="D191" s="831"/>
      <c r="E191" s="206" t="s">
        <v>105</v>
      </c>
      <c r="F191" s="206" t="s">
        <v>110</v>
      </c>
      <c r="G191" s="206">
        <v>571.29999999999995</v>
      </c>
      <c r="H191" s="618">
        <v>7.0299999999999998E-7</v>
      </c>
      <c r="I191" s="206" t="s">
        <v>746</v>
      </c>
      <c r="J191" s="206" t="s">
        <v>726</v>
      </c>
      <c r="K191" s="617">
        <f t="shared" si="87"/>
        <v>0.40162389999999998</v>
      </c>
      <c r="L191" s="264">
        <f t="shared" si="88"/>
        <v>-0.39618045091962706</v>
      </c>
      <c r="M191" s="616">
        <f t="shared" si="89"/>
        <v>7.0299999999999998E-7</v>
      </c>
      <c r="N191" s="264">
        <f t="shared" si="90"/>
        <v>-6.1530446749801762</v>
      </c>
      <c r="O191" s="206" t="s">
        <v>722</v>
      </c>
      <c r="P191" s="290" t="s">
        <v>677</v>
      </c>
      <c r="Q191" s="146">
        <f>VLOOKUP(P191,References!$B$7:$F$197,5,FALSE)</f>
        <v>23</v>
      </c>
    </row>
    <row r="192" spans="1:17" ht="17" thickBot="1" x14ac:dyDescent="0.25">
      <c r="A192" s="885"/>
      <c r="B192" s="887"/>
      <c r="C192" s="831"/>
      <c r="D192" s="831"/>
      <c r="E192" s="206" t="s">
        <v>105</v>
      </c>
      <c r="F192" s="206" t="s">
        <v>110</v>
      </c>
      <c r="G192" s="206">
        <v>571.29999999999995</v>
      </c>
      <c r="H192" s="618">
        <v>2.6600000000000003E-7</v>
      </c>
      <c r="I192" s="206" t="s">
        <v>746</v>
      </c>
      <c r="J192" s="206" t="s">
        <v>676</v>
      </c>
      <c r="K192" s="617">
        <f t="shared" si="87"/>
        <v>0.15196580000000001</v>
      </c>
      <c r="L192" s="264">
        <f t="shared" si="88"/>
        <v>-0.81825413930838398</v>
      </c>
      <c r="M192" s="616">
        <f t="shared" si="89"/>
        <v>2.6600000000000003E-7</v>
      </c>
      <c r="N192" s="264">
        <f t="shared" si="90"/>
        <v>-6.575118363368933</v>
      </c>
      <c r="O192" s="206" t="s">
        <v>722</v>
      </c>
      <c r="P192" s="290" t="s">
        <v>677</v>
      </c>
      <c r="Q192" s="146">
        <f>VLOOKUP(P192,References!$B$7:$F$197,5,FALSE)</f>
        <v>23</v>
      </c>
    </row>
    <row r="193" spans="1:17" ht="17" thickBot="1" x14ac:dyDescent="0.25">
      <c r="A193" s="122" t="s">
        <v>138</v>
      </c>
      <c r="B193" s="263" t="s">
        <v>155</v>
      </c>
      <c r="C193" s="121"/>
      <c r="D193" s="121"/>
      <c r="E193" s="118"/>
      <c r="F193" s="262"/>
      <c r="G193" s="262"/>
      <c r="H193" s="262"/>
      <c r="I193" s="262"/>
      <c r="J193" s="262"/>
      <c r="K193" s="262"/>
      <c r="L193" s="448"/>
      <c r="M193" s="262"/>
      <c r="N193" s="448"/>
      <c r="O193" s="262"/>
      <c r="P193" s="449"/>
      <c r="Q193" s="450"/>
    </row>
    <row r="194" spans="1:17" x14ac:dyDescent="0.2">
      <c r="A194" s="838" t="s">
        <v>136</v>
      </c>
      <c r="B194" s="831" t="s">
        <v>137</v>
      </c>
      <c r="C194" s="831">
        <v>557.20000000000005</v>
      </c>
      <c r="D194" s="831" t="s">
        <v>151</v>
      </c>
      <c r="E194" s="206" t="s">
        <v>137</v>
      </c>
      <c r="F194" s="206" t="s">
        <v>151</v>
      </c>
      <c r="G194" s="206">
        <v>557.20000000000005</v>
      </c>
      <c r="H194" s="618">
        <v>9.3099999999999996E-7</v>
      </c>
      <c r="I194" s="206" t="s">
        <v>746</v>
      </c>
      <c r="J194" s="206" t="s">
        <v>726</v>
      </c>
      <c r="K194" s="617">
        <f t="shared" ref="K194:K203" si="99">IF(I194="mg/L",H194,IF(I194="log-mg/L",10^H194,IF(I194="g/L",H194*1000,IF(I194="ug/L",H194/1000,IF(I194="ng/mL",H194/1000,IF(I194="mol/L",H194*G194*1000,IF(I194="log-mol/L",(10^(H194))*G194*1000)))))))</f>
        <v>0.51875320000000003</v>
      </c>
      <c r="L194" s="264">
        <f t="shared" ref="L194:L203" si="100">IF(I194="log-mg/L",H194,LOG(K194))</f>
        <v>-0.28503921126673148</v>
      </c>
      <c r="M194" s="616">
        <f t="shared" ref="M194:M203" si="101">IF(I194="mol/L",H194,(K194/1000)/G194)</f>
        <v>9.3099999999999996E-7</v>
      </c>
      <c r="N194" s="264">
        <f t="shared" ref="N194:N203" si="102">IF(I194="log-mol/L",H194,LOG(M194))</f>
        <v>-6.0310503190186573</v>
      </c>
      <c r="O194" s="206" t="s">
        <v>722</v>
      </c>
      <c r="P194" s="290" t="s">
        <v>677</v>
      </c>
      <c r="Q194" s="146">
        <f>VLOOKUP(P194,References!$B$7:$F$197,5,FALSE)</f>
        <v>23</v>
      </c>
    </row>
    <row r="195" spans="1:17" x14ac:dyDescent="0.2">
      <c r="A195" s="838"/>
      <c r="B195" s="831"/>
      <c r="C195" s="831"/>
      <c r="D195" s="831"/>
      <c r="E195" s="206" t="s">
        <v>137</v>
      </c>
      <c r="F195" s="206" t="s">
        <v>151</v>
      </c>
      <c r="G195" s="206">
        <v>557.20000000000005</v>
      </c>
      <c r="H195" s="206">
        <v>6.71</v>
      </c>
      <c r="I195" s="206" t="s">
        <v>746</v>
      </c>
      <c r="J195" s="206" t="s">
        <v>674</v>
      </c>
      <c r="K195" s="616">
        <f t="shared" si="99"/>
        <v>3738812.0000000005</v>
      </c>
      <c r="L195" s="264">
        <f t="shared" si="100"/>
        <v>6.5727336279209183</v>
      </c>
      <c r="M195" s="264">
        <f t="shared" si="101"/>
        <v>6.71</v>
      </c>
      <c r="N195" s="264">
        <f t="shared" si="102"/>
        <v>0.82672252016899206</v>
      </c>
      <c r="O195" s="206" t="s">
        <v>722</v>
      </c>
      <c r="P195" s="290" t="s">
        <v>677</v>
      </c>
      <c r="Q195" s="146">
        <f>VLOOKUP(P195,References!$B$7:$F$197,5,FALSE)</f>
        <v>23</v>
      </c>
    </row>
    <row r="196" spans="1:17" x14ac:dyDescent="0.2">
      <c r="A196" s="838"/>
      <c r="B196" s="831"/>
      <c r="C196" s="831"/>
      <c r="D196" s="831"/>
      <c r="E196" s="206" t="s">
        <v>137</v>
      </c>
      <c r="F196" s="206" t="s">
        <v>151</v>
      </c>
      <c r="G196" s="206">
        <v>557.20000000000005</v>
      </c>
      <c r="H196" s="618">
        <v>2.1800000000000001E-5</v>
      </c>
      <c r="I196" s="206" t="s">
        <v>746</v>
      </c>
      <c r="J196" s="206" t="s">
        <v>676</v>
      </c>
      <c r="K196" s="614">
        <f t="shared" si="99"/>
        <v>12.146960000000002</v>
      </c>
      <c r="L196" s="264">
        <f t="shared" si="100"/>
        <v>1.0844676013565309</v>
      </c>
      <c r="M196" s="616">
        <f t="shared" si="101"/>
        <v>2.1800000000000001E-5</v>
      </c>
      <c r="N196" s="264">
        <f t="shared" si="102"/>
        <v>-4.6615435063953949</v>
      </c>
      <c r="O196" s="206" t="s">
        <v>722</v>
      </c>
      <c r="P196" s="290" t="s">
        <v>677</v>
      </c>
      <c r="Q196" s="146">
        <f>VLOOKUP(P196,References!$B$7:$F$197,5,FALSE)</f>
        <v>23</v>
      </c>
    </row>
    <row r="197" spans="1:17" x14ac:dyDescent="0.2">
      <c r="A197" s="841" t="s">
        <v>78</v>
      </c>
      <c r="B197" s="830" t="s">
        <v>77</v>
      </c>
      <c r="C197" s="830">
        <v>571.20000000000005</v>
      </c>
      <c r="D197" s="830" t="s">
        <v>24</v>
      </c>
      <c r="E197" s="224" t="s">
        <v>77</v>
      </c>
      <c r="F197" s="224" t="s">
        <v>24</v>
      </c>
      <c r="G197" s="224">
        <v>571.20000000000005</v>
      </c>
      <c r="H197" s="653">
        <v>1.2100000000000001E-6</v>
      </c>
      <c r="I197" s="224" t="s">
        <v>746</v>
      </c>
      <c r="J197" s="224" t="s">
        <v>726</v>
      </c>
      <c r="K197" s="628">
        <f t="shared" si="99"/>
        <v>0.6911520000000001</v>
      </c>
      <c r="L197" s="276">
        <f t="shared" si="100"/>
        <v>-0.16042643091543188</v>
      </c>
      <c r="M197" s="625">
        <f t="shared" si="101"/>
        <v>1.2100000000000001E-6</v>
      </c>
      <c r="N197" s="276">
        <f t="shared" si="102"/>
        <v>-5.9172146296835502</v>
      </c>
      <c r="O197" s="224" t="s">
        <v>722</v>
      </c>
      <c r="P197" s="626" t="s">
        <v>677</v>
      </c>
      <c r="Q197" s="188">
        <f>VLOOKUP(P197,References!$B$7:$F$197,5,FALSE)</f>
        <v>23</v>
      </c>
    </row>
    <row r="198" spans="1:17" x14ac:dyDescent="0.2">
      <c r="A198" s="838"/>
      <c r="B198" s="831"/>
      <c r="C198" s="831"/>
      <c r="D198" s="831"/>
      <c r="E198" s="206" t="s">
        <v>77</v>
      </c>
      <c r="F198" s="206" t="s">
        <v>24</v>
      </c>
      <c r="G198" s="206">
        <v>571.20000000000005</v>
      </c>
      <c r="H198" s="206">
        <v>6.9</v>
      </c>
      <c r="I198" s="206" t="s">
        <v>746</v>
      </c>
      <c r="J198" s="206" t="s">
        <v>674</v>
      </c>
      <c r="K198" s="616">
        <f t="shared" si="99"/>
        <v>3941280.0000000005</v>
      </c>
      <c r="L198" s="264">
        <f t="shared" si="100"/>
        <v>6.5956372895053734</v>
      </c>
      <c r="M198" s="206">
        <f t="shared" si="101"/>
        <v>6.9</v>
      </c>
      <c r="N198" s="264">
        <f t="shared" si="102"/>
        <v>0.83884909073725533</v>
      </c>
      <c r="O198" s="206" t="s">
        <v>722</v>
      </c>
      <c r="P198" s="290" t="s">
        <v>677</v>
      </c>
      <c r="Q198" s="146">
        <f>VLOOKUP(P198,References!$B$7:$F$197,5,FALSE)</f>
        <v>23</v>
      </c>
    </row>
    <row r="199" spans="1:17" x14ac:dyDescent="0.2">
      <c r="A199" s="842"/>
      <c r="B199" s="832"/>
      <c r="C199" s="832"/>
      <c r="D199" s="832"/>
      <c r="E199" s="226" t="s">
        <v>77</v>
      </c>
      <c r="F199" s="226" t="s">
        <v>24</v>
      </c>
      <c r="G199" s="226">
        <v>571.20000000000005</v>
      </c>
      <c r="H199" s="619">
        <v>3.9299999999999996E-6</v>
      </c>
      <c r="I199" s="226" t="s">
        <v>746</v>
      </c>
      <c r="J199" s="226" t="s">
        <v>676</v>
      </c>
      <c r="K199" s="278">
        <f t="shared" si="99"/>
        <v>2.2448160000000001</v>
      </c>
      <c r="L199" s="278">
        <f t="shared" si="100"/>
        <v>0.35118074914354469</v>
      </c>
      <c r="M199" s="627">
        <f t="shared" si="101"/>
        <v>3.9299999999999996E-6</v>
      </c>
      <c r="N199" s="278">
        <f t="shared" si="102"/>
        <v>-5.405607449624573</v>
      </c>
      <c r="O199" s="226" t="s">
        <v>722</v>
      </c>
      <c r="P199" s="622" t="s">
        <v>677</v>
      </c>
      <c r="Q199" s="189">
        <f>VLOOKUP(P199,References!$B$7:$F$197,5,FALSE)</f>
        <v>23</v>
      </c>
    </row>
    <row r="200" spans="1:17" x14ac:dyDescent="0.2">
      <c r="A200" s="838" t="s">
        <v>80</v>
      </c>
      <c r="B200" s="831" t="s">
        <v>79</v>
      </c>
      <c r="C200" s="831">
        <v>585.20000000000005</v>
      </c>
      <c r="D200" s="831" t="s">
        <v>25</v>
      </c>
      <c r="E200" s="206" t="s">
        <v>79</v>
      </c>
      <c r="F200" s="206" t="s">
        <v>25</v>
      </c>
      <c r="G200" s="206">
        <v>585.20000000000005</v>
      </c>
      <c r="H200" s="618">
        <v>1.2400000000000001E-10</v>
      </c>
      <c r="I200" s="206" t="s">
        <v>746</v>
      </c>
      <c r="J200" s="206" t="s">
        <v>673</v>
      </c>
      <c r="K200" s="616">
        <f t="shared" si="99"/>
        <v>7.2564800000000021E-5</v>
      </c>
      <c r="L200" s="264">
        <f t="shared" si="100"/>
        <v>-4.1392739973844916</v>
      </c>
      <c r="M200" s="206">
        <f t="shared" si="101"/>
        <v>1.2400000000000001E-10</v>
      </c>
      <c r="N200" s="264">
        <f t="shared" si="102"/>
        <v>-9.9065783148377644</v>
      </c>
      <c r="O200" s="206" t="s">
        <v>722</v>
      </c>
      <c r="P200" s="290" t="s">
        <v>677</v>
      </c>
      <c r="Q200" s="146">
        <f>VLOOKUP(P200,References!$B$7:$F$197,5,FALSE)</f>
        <v>23</v>
      </c>
    </row>
    <row r="201" spans="1:17" x14ac:dyDescent="0.2">
      <c r="A201" s="838"/>
      <c r="B201" s="831"/>
      <c r="C201" s="831"/>
      <c r="D201" s="831"/>
      <c r="E201" s="206" t="s">
        <v>79</v>
      </c>
      <c r="F201" s="206" t="s">
        <v>25</v>
      </c>
      <c r="G201" s="206">
        <v>585.20000000000005</v>
      </c>
      <c r="H201" s="618">
        <v>8.5099999999999998E-7</v>
      </c>
      <c r="I201" s="206" t="s">
        <v>746</v>
      </c>
      <c r="J201" s="206" t="s">
        <v>726</v>
      </c>
      <c r="K201" s="617">
        <f t="shared" si="99"/>
        <v>0.49800519999999998</v>
      </c>
      <c r="L201" s="264">
        <f t="shared" si="100"/>
        <v>-0.30276612246213891</v>
      </c>
      <c r="M201" s="616">
        <f t="shared" si="101"/>
        <v>8.5099999999999998E-7</v>
      </c>
      <c r="N201" s="264">
        <f t="shared" si="102"/>
        <v>-6.070070439915412</v>
      </c>
      <c r="O201" s="206" t="s">
        <v>722</v>
      </c>
      <c r="P201" s="290" t="s">
        <v>677</v>
      </c>
      <c r="Q201" s="146">
        <f>VLOOKUP(P201,References!$B$7:$F$197,5,FALSE)</f>
        <v>23</v>
      </c>
    </row>
    <row r="202" spans="1:17" x14ac:dyDescent="0.2">
      <c r="A202" s="838"/>
      <c r="B202" s="831"/>
      <c r="C202" s="831"/>
      <c r="D202" s="831"/>
      <c r="E202" s="206" t="s">
        <v>79</v>
      </c>
      <c r="F202" s="206" t="s">
        <v>25</v>
      </c>
      <c r="G202" s="206">
        <v>585.20000000000005</v>
      </c>
      <c r="H202" s="206">
        <v>6.96</v>
      </c>
      <c r="I202" s="206" t="s">
        <v>746</v>
      </c>
      <c r="J202" s="206" t="s">
        <v>674</v>
      </c>
      <c r="K202" s="616">
        <f t="shared" si="99"/>
        <v>4072992</v>
      </c>
      <c r="L202" s="264">
        <f t="shared" si="100"/>
        <v>6.6099135570638357</v>
      </c>
      <c r="M202" s="264">
        <f t="shared" si="101"/>
        <v>6.96</v>
      </c>
      <c r="N202" s="264">
        <f t="shared" si="102"/>
        <v>0.84260923961056211</v>
      </c>
      <c r="O202" s="206" t="s">
        <v>722</v>
      </c>
      <c r="P202" s="290" t="s">
        <v>677</v>
      </c>
      <c r="Q202" s="146">
        <f>VLOOKUP(P202,References!$B$7:$F$197,5,FALSE)</f>
        <v>23</v>
      </c>
    </row>
    <row r="203" spans="1:17" ht="17" thickBot="1" x14ac:dyDescent="0.25">
      <c r="A203" s="838"/>
      <c r="B203" s="831"/>
      <c r="C203" s="831"/>
      <c r="D203" s="831"/>
      <c r="E203" s="206" t="s">
        <v>79</v>
      </c>
      <c r="F203" s="206" t="s">
        <v>25</v>
      </c>
      <c r="G203" s="206">
        <v>585.20000000000005</v>
      </c>
      <c r="H203" s="618">
        <v>3.72E-6</v>
      </c>
      <c r="I203" s="206" t="s">
        <v>746</v>
      </c>
      <c r="J203" s="206" t="s">
        <v>676</v>
      </c>
      <c r="K203" s="264">
        <f t="shared" si="99"/>
        <v>2.1769440000000002</v>
      </c>
      <c r="L203" s="264">
        <f t="shared" si="100"/>
        <v>0.33784725733517079</v>
      </c>
      <c r="M203" s="616">
        <f t="shared" si="101"/>
        <v>3.72E-6</v>
      </c>
      <c r="N203" s="264">
        <f t="shared" si="102"/>
        <v>-5.4294570601181027</v>
      </c>
      <c r="O203" s="206" t="s">
        <v>722</v>
      </c>
      <c r="P203" s="290" t="s">
        <v>677</v>
      </c>
      <c r="Q203" s="146">
        <f>VLOOKUP(P203,References!$B$7:$F$197,5,FALSE)</f>
        <v>23</v>
      </c>
    </row>
    <row r="204" spans="1:17" ht="17" thickBot="1" x14ac:dyDescent="0.25">
      <c r="A204" s="117" t="s">
        <v>139</v>
      </c>
      <c r="B204" s="239" t="s">
        <v>150</v>
      </c>
      <c r="C204" s="121"/>
      <c r="D204" s="121"/>
      <c r="E204" s="118"/>
      <c r="F204" s="262"/>
      <c r="G204" s="262"/>
      <c r="H204" s="262"/>
      <c r="I204" s="262"/>
      <c r="J204" s="262"/>
      <c r="K204" s="262"/>
      <c r="L204" s="448"/>
      <c r="M204" s="262"/>
      <c r="N204" s="448"/>
      <c r="O204" s="262"/>
      <c r="P204" s="449"/>
      <c r="Q204" s="450"/>
    </row>
    <row r="205" spans="1:17" x14ac:dyDescent="0.2">
      <c r="A205" s="885" t="s">
        <v>82</v>
      </c>
      <c r="B205" s="887" t="s">
        <v>81</v>
      </c>
      <c r="C205" s="831">
        <v>264.10000000000002</v>
      </c>
      <c r="D205" s="831" t="s">
        <v>26</v>
      </c>
      <c r="E205" s="510" t="s">
        <v>81</v>
      </c>
      <c r="F205" s="206" t="s">
        <v>26</v>
      </c>
      <c r="G205" s="206">
        <v>264.10000000000002</v>
      </c>
      <c r="H205" s="206">
        <v>974</v>
      </c>
      <c r="I205" s="206" t="s">
        <v>744</v>
      </c>
      <c r="J205" s="206" t="s">
        <v>668</v>
      </c>
      <c r="K205" s="206">
        <f t="shared" ref="K205:K222" si="103">IF(I205="mg/L",H205,IF(I205="log-mg/L",10^H205,IF(I205="g/L",H205*1000,IF(I205="ug/L",H205/1000,IF(I205="ng/mL",H205/1000,IF(I205="mol/L",H205*G205*1000,IF(I205="log-mol/L",(10^(H205))*G205*1000)))))))</f>
        <v>974</v>
      </c>
      <c r="L205" s="264">
        <f t="shared" ref="L205:L238" si="104">IF(I205="log-mg/L",H205,LOG(K205))</f>
        <v>2.9885589568786157</v>
      </c>
      <c r="M205" s="616">
        <f t="shared" ref="M205:M238" si="105">IF(I205="mol/L",H205,(K205/1000)/G205)</f>
        <v>3.6879969708443769E-3</v>
      </c>
      <c r="N205" s="264">
        <f t="shared" ref="N205:N238" si="106">IF(I205="log-mol/L",H205,LOG(M205))</f>
        <v>-2.4332094443283085</v>
      </c>
      <c r="O205" s="206">
        <v>22.5</v>
      </c>
      <c r="P205" s="290" t="s">
        <v>508</v>
      </c>
      <c r="Q205" s="146">
        <f>VLOOKUP(P205,References!$B$7:$F$197,5,FALSE)</f>
        <v>51</v>
      </c>
    </row>
    <row r="206" spans="1:17" x14ac:dyDescent="0.2">
      <c r="A206" s="885"/>
      <c r="B206" s="887"/>
      <c r="C206" s="831"/>
      <c r="D206" s="831"/>
      <c r="E206" s="510" t="s">
        <v>81</v>
      </c>
      <c r="F206" s="206" t="s">
        <v>26</v>
      </c>
      <c r="G206" s="206">
        <v>264.10000000000002</v>
      </c>
      <c r="H206" s="209">
        <v>-1.99</v>
      </c>
      <c r="I206" s="206" t="s">
        <v>749</v>
      </c>
      <c r="J206" s="206" t="s">
        <v>725</v>
      </c>
      <c r="K206" s="614">
        <f t="shared" ref="K206" si="107">IF(I206="mg/L",H206,IF(I206="log-mg/L",10^H206,IF(I206="g/L",H206*1000,IF(I206="ug/L",H206/1000,IF(I206="ng/mL",H206/1000,IF(I206="mol/L",H206*G206*1000,IF(I206="log-mol/L",(10^(H206))*G206*1000)))))))</f>
        <v>2702.51679261347</v>
      </c>
      <c r="L206" s="264">
        <f t="shared" ref="L206" si="108">IF(I206="log-mg/L",H206,LOG(K206))</f>
        <v>3.4317684012069236</v>
      </c>
      <c r="M206" s="616">
        <f t="shared" ref="M206" si="109">IF(I206="mol/L",H206,(K206/1000)/G206)</f>
        <v>1.0232929922807535E-2</v>
      </c>
      <c r="N206" s="264">
        <f t="shared" ref="N206" si="110">IF(I206="log-mol/L",H206,LOG(M206))</f>
        <v>-1.99</v>
      </c>
      <c r="O206" s="206">
        <v>25</v>
      </c>
      <c r="P206" s="290" t="s">
        <v>593</v>
      </c>
      <c r="Q206" s="146">
        <f>VLOOKUP(P206,References!$B$7:$F$197,5,FALSE)</f>
        <v>40</v>
      </c>
    </row>
    <row r="207" spans="1:17" x14ac:dyDescent="0.2">
      <c r="A207" s="885"/>
      <c r="B207" s="887"/>
      <c r="C207" s="831"/>
      <c r="D207" s="831"/>
      <c r="E207" s="510" t="s">
        <v>81</v>
      </c>
      <c r="F207" s="206" t="s">
        <v>26</v>
      </c>
      <c r="G207" s="206">
        <v>264.10000000000002</v>
      </c>
      <c r="H207" s="209">
        <v>2.99</v>
      </c>
      <c r="I207" s="206" t="s">
        <v>748</v>
      </c>
      <c r="J207" s="206" t="s">
        <v>668</v>
      </c>
      <c r="K207" s="614">
        <f t="shared" si="103"/>
        <v>977.23722095581138</v>
      </c>
      <c r="L207" s="264">
        <f t="shared" si="104"/>
        <v>2.99</v>
      </c>
      <c r="M207" s="616">
        <f t="shared" si="105"/>
        <v>3.7002545284203379E-3</v>
      </c>
      <c r="N207" s="264">
        <f t="shared" si="106"/>
        <v>-2.4317684012069236</v>
      </c>
      <c r="O207" s="206">
        <v>25</v>
      </c>
      <c r="P207" s="290" t="s">
        <v>522</v>
      </c>
      <c r="Q207" s="146">
        <f>VLOOKUP(P207,References!$B$7:$F$197,5,FALSE)</f>
        <v>11</v>
      </c>
    </row>
    <row r="208" spans="1:17" x14ac:dyDescent="0.2">
      <c r="A208" s="885"/>
      <c r="B208" s="887"/>
      <c r="C208" s="831"/>
      <c r="D208" s="831"/>
      <c r="E208" s="510" t="s">
        <v>81</v>
      </c>
      <c r="F208" s="206" t="s">
        <v>26</v>
      </c>
      <c r="G208" s="206">
        <v>264.10000000000002</v>
      </c>
      <c r="H208" s="209">
        <v>1.94</v>
      </c>
      <c r="I208" s="206" t="s">
        <v>748</v>
      </c>
      <c r="J208" s="206" t="s">
        <v>721</v>
      </c>
      <c r="K208" s="614">
        <f t="shared" si="103"/>
        <v>87.096358995608071</v>
      </c>
      <c r="L208" s="264">
        <f t="shared" si="104"/>
        <v>1.94</v>
      </c>
      <c r="M208" s="616">
        <f t="shared" si="105"/>
        <v>3.2978553197882642E-4</v>
      </c>
      <c r="N208" s="264">
        <f t="shared" si="106"/>
        <v>-3.4817684012069239</v>
      </c>
      <c r="O208" s="206">
        <v>25</v>
      </c>
      <c r="P208" s="290" t="s">
        <v>522</v>
      </c>
      <c r="Q208" s="146">
        <f>VLOOKUP(P208,References!$B$7:$F$197,5,FALSE)</f>
        <v>11</v>
      </c>
    </row>
    <row r="209" spans="1:17" x14ac:dyDescent="0.2">
      <c r="A209" s="885"/>
      <c r="B209" s="887"/>
      <c r="C209" s="831"/>
      <c r="D209" s="831"/>
      <c r="E209" s="510" t="s">
        <v>81</v>
      </c>
      <c r="F209" s="206" t="s">
        <v>26</v>
      </c>
      <c r="G209" s="206">
        <v>264.10000000000002</v>
      </c>
      <c r="H209" s="209">
        <v>0.27</v>
      </c>
      <c r="I209" s="206" t="s">
        <v>749</v>
      </c>
      <c r="J209" s="206" t="s">
        <v>672</v>
      </c>
      <c r="K209" s="616">
        <f t="shared" si="103"/>
        <v>491777.21279266337</v>
      </c>
      <c r="L209" s="264">
        <f t="shared" si="104"/>
        <v>5.6917684012069243</v>
      </c>
      <c r="M209" s="264">
        <f t="shared" si="105"/>
        <v>1.8620871366628675</v>
      </c>
      <c r="N209" s="264">
        <f t="shared" si="106"/>
        <v>0.27</v>
      </c>
      <c r="O209" s="206" t="s">
        <v>722</v>
      </c>
      <c r="P209" s="290" t="s">
        <v>532</v>
      </c>
      <c r="Q209" s="146">
        <f>VLOOKUP(P209,References!$B$7:$F$197,5,FALSE)</f>
        <v>77</v>
      </c>
    </row>
    <row r="210" spans="1:17" x14ac:dyDescent="0.2">
      <c r="A210" s="885"/>
      <c r="B210" s="887"/>
      <c r="C210" s="831"/>
      <c r="D210" s="831"/>
      <c r="E210" s="510" t="s">
        <v>81</v>
      </c>
      <c r="F210" s="206" t="s">
        <v>26</v>
      </c>
      <c r="G210" s="206">
        <v>264.10000000000002</v>
      </c>
      <c r="H210" s="651">
        <v>1.8000000000000001E-4</v>
      </c>
      <c r="I210" s="206" t="s">
        <v>746</v>
      </c>
      <c r="J210" s="206" t="s">
        <v>673</v>
      </c>
      <c r="K210" s="614">
        <f t="shared" si="103"/>
        <v>47.538000000000004</v>
      </c>
      <c r="L210" s="264">
        <f t="shared" si="104"/>
        <v>1.6770409063102301</v>
      </c>
      <c r="M210" s="616">
        <f t="shared" si="105"/>
        <v>1.8000000000000001E-4</v>
      </c>
      <c r="N210" s="264">
        <f t="shared" si="106"/>
        <v>-3.744727494896694</v>
      </c>
      <c r="O210" s="206" t="s">
        <v>722</v>
      </c>
      <c r="P210" s="290" t="s">
        <v>677</v>
      </c>
      <c r="Q210" s="146">
        <f>VLOOKUP(P210,References!$B$7:$F$197,5,FALSE)</f>
        <v>23</v>
      </c>
    </row>
    <row r="211" spans="1:17" x14ac:dyDescent="0.2">
      <c r="A211" s="885"/>
      <c r="B211" s="887"/>
      <c r="C211" s="831"/>
      <c r="D211" s="831"/>
      <c r="E211" s="510" t="s">
        <v>81</v>
      </c>
      <c r="F211" s="206" t="s">
        <v>26</v>
      </c>
      <c r="G211" s="206">
        <v>264.10000000000002</v>
      </c>
      <c r="H211" s="651">
        <v>1.6200000000000001E-4</v>
      </c>
      <c r="I211" s="206" t="s">
        <v>746</v>
      </c>
      <c r="J211" s="206" t="s">
        <v>726</v>
      </c>
      <c r="K211" s="614">
        <f t="shared" si="103"/>
        <v>42.784200000000006</v>
      </c>
      <c r="L211" s="264">
        <f t="shared" si="104"/>
        <v>1.631283415749555</v>
      </c>
      <c r="M211" s="616">
        <f t="shared" si="105"/>
        <v>1.6200000000000001E-4</v>
      </c>
      <c r="N211" s="264">
        <f t="shared" si="106"/>
        <v>-3.7904849854573692</v>
      </c>
      <c r="O211" s="206" t="s">
        <v>722</v>
      </c>
      <c r="P211" s="290" t="s">
        <v>677</v>
      </c>
      <c r="Q211" s="146">
        <f>VLOOKUP(P211,References!$B$7:$F$197,5,FALSE)</f>
        <v>23</v>
      </c>
    </row>
    <row r="212" spans="1:17" x14ac:dyDescent="0.2">
      <c r="A212" s="885"/>
      <c r="B212" s="887"/>
      <c r="C212" s="831"/>
      <c r="D212" s="831"/>
      <c r="E212" s="510" t="s">
        <v>81</v>
      </c>
      <c r="F212" s="206" t="s">
        <v>26</v>
      </c>
      <c r="G212" s="206">
        <v>264.10000000000002</v>
      </c>
      <c r="H212" s="664">
        <v>1.9E-3</v>
      </c>
      <c r="I212" s="206" t="s">
        <v>746</v>
      </c>
      <c r="J212" s="206" t="s">
        <v>676</v>
      </c>
      <c r="K212" s="614">
        <f t="shared" si="103"/>
        <v>501.79000000000008</v>
      </c>
      <c r="L212" s="264">
        <f t="shared" si="104"/>
        <v>2.7005220021597531</v>
      </c>
      <c r="M212" s="616">
        <f t="shared" si="105"/>
        <v>1.9E-3</v>
      </c>
      <c r="N212" s="264">
        <f t="shared" si="106"/>
        <v>-2.7212463990471711</v>
      </c>
      <c r="O212" s="206" t="s">
        <v>722</v>
      </c>
      <c r="P212" s="290" t="s">
        <v>677</v>
      </c>
      <c r="Q212" s="146">
        <f>VLOOKUP(P212,References!$B$7:$F$197,5,FALSE)</f>
        <v>23</v>
      </c>
    </row>
    <row r="213" spans="1:17" x14ac:dyDescent="0.2">
      <c r="A213" s="890" t="s">
        <v>84</v>
      </c>
      <c r="B213" s="891" t="s">
        <v>83</v>
      </c>
      <c r="C213" s="830">
        <v>364.1</v>
      </c>
      <c r="D213" s="830" t="s">
        <v>27</v>
      </c>
      <c r="E213" s="318" t="s">
        <v>83</v>
      </c>
      <c r="F213" s="224" t="s">
        <v>27</v>
      </c>
      <c r="G213" s="224">
        <v>364.1</v>
      </c>
      <c r="H213" s="253">
        <v>18.8</v>
      </c>
      <c r="I213" s="224" t="s">
        <v>744</v>
      </c>
      <c r="J213" s="224" t="s">
        <v>668</v>
      </c>
      <c r="K213" s="624">
        <f t="shared" si="103"/>
        <v>18.8</v>
      </c>
      <c r="L213" s="276">
        <f t="shared" si="104"/>
        <v>1.2741578492636798</v>
      </c>
      <c r="M213" s="625">
        <f t="shared" si="105"/>
        <v>5.1634166437791813E-5</v>
      </c>
      <c r="N213" s="276">
        <f t="shared" si="106"/>
        <v>-4.2870628296702638</v>
      </c>
      <c r="O213" s="224">
        <v>22.5</v>
      </c>
      <c r="P213" s="626" t="s">
        <v>508</v>
      </c>
      <c r="Q213" s="188">
        <f>VLOOKUP(P213,References!$B$7:$F$197,5,FALSE)</f>
        <v>51</v>
      </c>
    </row>
    <row r="214" spans="1:17" x14ac:dyDescent="0.2">
      <c r="A214" s="885"/>
      <c r="B214" s="887"/>
      <c r="C214" s="831"/>
      <c r="D214" s="831"/>
      <c r="E214" s="510" t="s">
        <v>83</v>
      </c>
      <c r="F214" s="206" t="s">
        <v>27</v>
      </c>
      <c r="G214" s="206">
        <v>364.1</v>
      </c>
      <c r="H214" s="209">
        <v>-3.57</v>
      </c>
      <c r="I214" s="206" t="s">
        <v>749</v>
      </c>
      <c r="J214" s="206" t="s">
        <v>725</v>
      </c>
      <c r="K214" s="614">
        <f t="shared" ref="K214" si="111">IF(I214="mg/L",H214,IF(I214="log-mg/L",10^H214,IF(I214="g/L",H214*1000,IF(I214="ug/L",H214/1000,IF(I214="ng/mL",H214/1000,IF(I214="mol/L",H214*G214*1000,IF(I214="log-mol/L",(10^(H214))*G214*1000)))))))</f>
        <v>97.998782210979044</v>
      </c>
      <c r="L214" s="264">
        <f t="shared" ref="L214" si="112">IF(I214="log-mg/L",H214,LOG(K214))</f>
        <v>1.9912206789339439</v>
      </c>
      <c r="M214" s="616">
        <f t="shared" ref="M214" si="113">IF(I214="mol/L",H214,(K214/1000)/G214)</f>
        <v>2.6915348039269167E-4</v>
      </c>
      <c r="N214" s="264">
        <f t="shared" ref="N214" si="114">IF(I214="log-mol/L",H214,LOG(M214))</f>
        <v>-3.57</v>
      </c>
      <c r="O214" s="206">
        <v>25</v>
      </c>
      <c r="P214" s="290" t="s">
        <v>593</v>
      </c>
      <c r="Q214" s="146">
        <f>VLOOKUP(P214,References!$B$7:$F$197,5,FALSE)</f>
        <v>40</v>
      </c>
    </row>
    <row r="215" spans="1:17" x14ac:dyDescent="0.2">
      <c r="A215" s="885"/>
      <c r="B215" s="887"/>
      <c r="C215" s="831"/>
      <c r="D215" s="831"/>
      <c r="E215" s="510" t="s">
        <v>83</v>
      </c>
      <c r="F215" s="206" t="s">
        <v>27</v>
      </c>
      <c r="G215" s="206">
        <v>364.1</v>
      </c>
      <c r="H215" s="209">
        <v>1.27</v>
      </c>
      <c r="I215" s="206" t="s">
        <v>748</v>
      </c>
      <c r="J215" s="206" t="s">
        <v>668</v>
      </c>
      <c r="K215" s="614">
        <f t="shared" si="103"/>
        <v>18.62087136662868</v>
      </c>
      <c r="L215" s="264">
        <f t="shared" si="104"/>
        <v>1.27</v>
      </c>
      <c r="M215" s="616">
        <f t="shared" si="105"/>
        <v>5.1142189966022187E-5</v>
      </c>
      <c r="N215" s="264">
        <f t="shared" si="106"/>
        <v>-4.2912206789339438</v>
      </c>
      <c r="O215" s="206">
        <v>25</v>
      </c>
      <c r="P215" s="290" t="s">
        <v>522</v>
      </c>
      <c r="Q215" s="146">
        <f>VLOOKUP(P215,References!$B$7:$F$197,5,FALSE)</f>
        <v>11</v>
      </c>
    </row>
    <row r="216" spans="1:17" x14ac:dyDescent="0.2">
      <c r="A216" s="885"/>
      <c r="B216" s="887"/>
      <c r="C216" s="831"/>
      <c r="D216" s="831"/>
      <c r="E216" s="510" t="s">
        <v>83</v>
      </c>
      <c r="F216" s="206" t="s">
        <v>27</v>
      </c>
      <c r="G216" s="206">
        <v>364.1</v>
      </c>
      <c r="H216" s="209">
        <v>0.87</v>
      </c>
      <c r="I216" s="206" t="s">
        <v>748</v>
      </c>
      <c r="J216" s="206" t="s">
        <v>721</v>
      </c>
      <c r="K216" s="264">
        <f t="shared" si="103"/>
        <v>7.4131024130091765</v>
      </c>
      <c r="L216" s="264">
        <f t="shared" si="104"/>
        <v>0.87</v>
      </c>
      <c r="M216" s="616">
        <f t="shared" si="105"/>
        <v>2.036007254328255E-5</v>
      </c>
      <c r="N216" s="264">
        <f t="shared" si="106"/>
        <v>-4.6912206789339441</v>
      </c>
      <c r="O216" s="206">
        <v>25</v>
      </c>
      <c r="P216" s="290" t="s">
        <v>522</v>
      </c>
      <c r="Q216" s="146">
        <f>VLOOKUP(P216,References!$B$7:$F$197,5,FALSE)</f>
        <v>11</v>
      </c>
    </row>
    <row r="217" spans="1:17" x14ac:dyDescent="0.2">
      <c r="A217" s="885"/>
      <c r="B217" s="887"/>
      <c r="C217" s="831"/>
      <c r="D217" s="831"/>
      <c r="E217" s="510" t="s">
        <v>83</v>
      </c>
      <c r="F217" s="206" t="s">
        <v>27</v>
      </c>
      <c r="G217" s="206">
        <v>364.1</v>
      </c>
      <c r="H217" s="209">
        <v>-0.02</v>
      </c>
      <c r="I217" s="206" t="s">
        <v>749</v>
      </c>
      <c r="J217" s="206" t="s">
        <v>672</v>
      </c>
      <c r="K217" s="616">
        <f t="shared" si="103"/>
        <v>347712.80057040486</v>
      </c>
      <c r="L217" s="264">
        <f t="shared" si="104"/>
        <v>5.5412206789339438</v>
      </c>
      <c r="M217" s="264">
        <f t="shared" si="105"/>
        <v>0.954992586021436</v>
      </c>
      <c r="N217" s="264">
        <f t="shared" si="106"/>
        <v>-0.02</v>
      </c>
      <c r="O217" s="206" t="s">
        <v>722</v>
      </c>
      <c r="P217" s="290" t="s">
        <v>532</v>
      </c>
      <c r="Q217" s="146">
        <f>VLOOKUP(P217,References!$B$7:$F$197,5,FALSE)</f>
        <v>77</v>
      </c>
    </row>
    <row r="218" spans="1:17" x14ac:dyDescent="0.2">
      <c r="A218" s="885"/>
      <c r="B218" s="887"/>
      <c r="C218" s="831"/>
      <c r="D218" s="831"/>
      <c r="E218" s="510" t="s">
        <v>83</v>
      </c>
      <c r="F218" s="206" t="s">
        <v>27</v>
      </c>
      <c r="G218" s="206">
        <v>364.1</v>
      </c>
      <c r="H218" s="651">
        <v>7.5199999999999996E-7</v>
      </c>
      <c r="I218" s="206" t="s">
        <v>746</v>
      </c>
      <c r="J218" s="206" t="s">
        <v>673</v>
      </c>
      <c r="K218" s="617">
        <f t="shared" si="103"/>
        <v>0.27380319999999997</v>
      </c>
      <c r="L218" s="264">
        <f t="shared" si="104"/>
        <v>-0.56256148047441401</v>
      </c>
      <c r="M218" s="616">
        <f t="shared" si="105"/>
        <v>7.5199999999999996E-7</v>
      </c>
      <c r="N218" s="264">
        <f t="shared" si="106"/>
        <v>-6.1237821594083579</v>
      </c>
      <c r="O218" s="206" t="s">
        <v>722</v>
      </c>
      <c r="P218" s="290" t="s">
        <v>677</v>
      </c>
      <c r="Q218" s="146">
        <f>VLOOKUP(P218,References!$B$7:$F$197,5,FALSE)</f>
        <v>23</v>
      </c>
    </row>
    <row r="219" spans="1:17" x14ac:dyDescent="0.2">
      <c r="A219" s="885"/>
      <c r="B219" s="887"/>
      <c r="C219" s="831"/>
      <c r="D219" s="831"/>
      <c r="E219" s="510" t="s">
        <v>83</v>
      </c>
      <c r="F219" s="206" t="s">
        <v>27</v>
      </c>
      <c r="G219" s="206">
        <v>364.1</v>
      </c>
      <c r="H219" s="651">
        <v>6.8399999999999997E-6</v>
      </c>
      <c r="I219" s="206" t="s">
        <v>746</v>
      </c>
      <c r="J219" s="206" t="s">
        <v>726</v>
      </c>
      <c r="K219" s="264">
        <f t="shared" si="103"/>
        <v>2.4904440000000001</v>
      </c>
      <c r="L219" s="264">
        <f t="shared" si="104"/>
        <v>0.39627678065406002</v>
      </c>
      <c r="M219" s="616">
        <f t="shared" si="105"/>
        <v>6.8399999999999997E-6</v>
      </c>
      <c r="N219" s="264">
        <f t="shared" si="106"/>
        <v>-5.1649438982798834</v>
      </c>
      <c r="O219" s="206" t="s">
        <v>722</v>
      </c>
      <c r="P219" s="290" t="s">
        <v>677</v>
      </c>
      <c r="Q219" s="146">
        <f>VLOOKUP(P219,References!$B$7:$F$197,5,FALSE)</f>
        <v>23</v>
      </c>
    </row>
    <row r="220" spans="1:17" x14ac:dyDescent="0.2">
      <c r="A220" s="885"/>
      <c r="B220" s="887"/>
      <c r="C220" s="831"/>
      <c r="D220" s="831"/>
      <c r="E220" s="510" t="s">
        <v>83</v>
      </c>
      <c r="F220" s="206" t="s">
        <v>27</v>
      </c>
      <c r="G220" s="206">
        <v>364.1</v>
      </c>
      <c r="H220" s="648">
        <v>7</v>
      </c>
      <c r="I220" s="206" t="s">
        <v>746</v>
      </c>
      <c r="J220" s="206" t="s">
        <v>674</v>
      </c>
      <c r="K220" s="616">
        <f t="shared" si="103"/>
        <v>2548700.0000000005</v>
      </c>
      <c r="L220" s="264">
        <f t="shared" si="104"/>
        <v>6.4063187189482003</v>
      </c>
      <c r="M220" s="264">
        <f t="shared" si="105"/>
        <v>7</v>
      </c>
      <c r="N220" s="264">
        <f t="shared" si="106"/>
        <v>0.84509804001425681</v>
      </c>
      <c r="O220" s="206" t="s">
        <v>722</v>
      </c>
      <c r="P220" s="290" t="s">
        <v>677</v>
      </c>
      <c r="Q220" s="146">
        <f>VLOOKUP(P220,References!$B$7:$F$197,5,FALSE)</f>
        <v>23</v>
      </c>
    </row>
    <row r="221" spans="1:17" x14ac:dyDescent="0.2">
      <c r="A221" s="886"/>
      <c r="B221" s="888"/>
      <c r="C221" s="832"/>
      <c r="D221" s="832"/>
      <c r="E221" s="296" t="s">
        <v>83</v>
      </c>
      <c r="F221" s="226" t="s">
        <v>27</v>
      </c>
      <c r="G221" s="226">
        <v>364.1</v>
      </c>
      <c r="H221" s="665">
        <v>4.8000000000000001E-5</v>
      </c>
      <c r="I221" s="226" t="s">
        <v>746</v>
      </c>
      <c r="J221" s="226" t="s">
        <v>676</v>
      </c>
      <c r="K221" s="620">
        <f t="shared" si="103"/>
        <v>17.476800000000001</v>
      </c>
      <c r="L221" s="278">
        <f t="shared" si="104"/>
        <v>1.242461916309531</v>
      </c>
      <c r="M221" s="627">
        <f t="shared" si="105"/>
        <v>4.8000000000000001E-5</v>
      </c>
      <c r="N221" s="278">
        <f t="shared" si="106"/>
        <v>-4.3187587626244124</v>
      </c>
      <c r="O221" s="226" t="s">
        <v>722</v>
      </c>
      <c r="P221" s="622" t="s">
        <v>677</v>
      </c>
      <c r="Q221" s="189">
        <f>VLOOKUP(P221,References!$B$7:$F$197,5,FALSE)</f>
        <v>23</v>
      </c>
    </row>
    <row r="222" spans="1:17" x14ac:dyDescent="0.2">
      <c r="A222" s="885" t="s">
        <v>86</v>
      </c>
      <c r="B222" s="887" t="s">
        <v>85</v>
      </c>
      <c r="C222" s="831">
        <v>464.1</v>
      </c>
      <c r="D222" s="831" t="s">
        <v>28</v>
      </c>
      <c r="E222" s="510" t="s">
        <v>85</v>
      </c>
      <c r="F222" s="206" t="s">
        <v>28</v>
      </c>
      <c r="G222" s="206">
        <v>464.1</v>
      </c>
      <c r="H222" s="209">
        <v>0.19400000000000001</v>
      </c>
      <c r="I222" s="206" t="s">
        <v>744</v>
      </c>
      <c r="J222" s="206" t="s">
        <v>668</v>
      </c>
      <c r="K222" s="617">
        <f t="shared" si="103"/>
        <v>0.19400000000000001</v>
      </c>
      <c r="L222" s="264">
        <f t="shared" si="104"/>
        <v>-0.71219827006977399</v>
      </c>
      <c r="M222" s="616">
        <f t="shared" si="105"/>
        <v>4.1801335918982975E-7</v>
      </c>
      <c r="N222" s="264">
        <f t="shared" si="106"/>
        <v>-6.3788098384888041</v>
      </c>
      <c r="O222" s="206">
        <v>22.3</v>
      </c>
      <c r="P222" s="290" t="s">
        <v>507</v>
      </c>
      <c r="Q222" s="146">
        <f>VLOOKUP(P222,References!$B$7:$F$197,5,FALSE)</f>
        <v>50</v>
      </c>
    </row>
    <row r="223" spans="1:17" x14ac:dyDescent="0.2">
      <c r="A223" s="885"/>
      <c r="B223" s="887"/>
      <c r="C223" s="831"/>
      <c r="D223" s="831"/>
      <c r="E223" s="510" t="s">
        <v>85</v>
      </c>
      <c r="F223" s="206" t="s">
        <v>28</v>
      </c>
      <c r="G223" s="206">
        <v>464.1</v>
      </c>
      <c r="H223" s="209">
        <v>-5.16</v>
      </c>
      <c r="I223" s="206" t="s">
        <v>749</v>
      </c>
      <c r="J223" s="206" t="s">
        <v>725</v>
      </c>
      <c r="K223" s="264">
        <f>IF(I223="mg/L",H223,IF(I223="log-mg/L",10^H223,IF(I223="g/L",H223*1000,IF(I223="ug/L",H223/1000,IF(I223="ng/mL",H223/1000,IF(I223="mol/L",H223*G223*1000,IF(I223="log-mol/L",(10^(H223))*G223*1000)))))))</f>
        <v>3.2107875360347773</v>
      </c>
      <c r="L223" s="264">
        <f t="shared" ref="L223" si="115">IF(I223="log-mg/L",H223,LOG(K223))</f>
        <v>0.50661156841902899</v>
      </c>
      <c r="M223" s="616">
        <f t="shared" ref="M223" si="116">IF(I223="mol/L",H223,(K223/1000)/G223)</f>
        <v>6.9183097091893498E-6</v>
      </c>
      <c r="N223" s="264">
        <f t="shared" ref="N223" si="117">IF(I223="log-mol/L",H223,LOG(M223))</f>
        <v>-5.16</v>
      </c>
      <c r="O223" s="206">
        <v>25</v>
      </c>
      <c r="P223" s="290" t="s">
        <v>593</v>
      </c>
      <c r="Q223" s="146">
        <f>VLOOKUP(P223,References!$B$7:$F$197,5,FALSE)</f>
        <v>40</v>
      </c>
    </row>
    <row r="224" spans="1:17" x14ac:dyDescent="0.2">
      <c r="A224" s="885"/>
      <c r="B224" s="887"/>
      <c r="C224" s="831"/>
      <c r="D224" s="831"/>
      <c r="E224" s="510" t="s">
        <v>85</v>
      </c>
      <c r="F224" s="206" t="s">
        <v>28</v>
      </c>
      <c r="G224" s="206">
        <v>464.1</v>
      </c>
      <c r="H224" s="209">
        <v>137</v>
      </c>
      <c r="I224" s="206" t="s">
        <v>752</v>
      </c>
      <c r="J224" s="206" t="s">
        <v>668</v>
      </c>
      <c r="K224" s="617">
        <f>IF(I224="mg/L",H224,IF(I224="log-mg/L",10^H224,IF(I224="g/L",H224*1000,IF(I224="ug/L",H224/1000,IF(I224="ng/mL",H224/1000,IF(I224="mol/L",H224*G224*1000,IF(I224="log-mol/L",(10^(H224))*G224*1000)))))))</f>
        <v>0.13700000000000001</v>
      </c>
      <c r="L224" s="264">
        <f t="shared" si="104"/>
        <v>-0.86327943284359321</v>
      </c>
      <c r="M224" s="616">
        <f t="shared" si="105"/>
        <v>2.9519500107735403E-7</v>
      </c>
      <c r="N224" s="264">
        <f t="shared" si="106"/>
        <v>-6.529891001262623</v>
      </c>
      <c r="O224" s="206">
        <v>25</v>
      </c>
      <c r="P224" s="290" t="s">
        <v>574</v>
      </c>
      <c r="Q224" s="146">
        <f>VLOOKUP(P224,References!$B$7:$F$197,5,FALSE)</f>
        <v>36</v>
      </c>
    </row>
    <row r="225" spans="1:17" x14ac:dyDescent="0.2">
      <c r="A225" s="885"/>
      <c r="B225" s="887"/>
      <c r="C225" s="831"/>
      <c r="D225" s="831"/>
      <c r="E225" s="510" t="s">
        <v>85</v>
      </c>
      <c r="F225" s="206" t="s">
        <v>28</v>
      </c>
      <c r="G225" s="206">
        <v>464.1</v>
      </c>
      <c r="H225" s="209">
        <v>-0.83</v>
      </c>
      <c r="I225" s="206" t="s">
        <v>748</v>
      </c>
      <c r="J225" s="206" t="s">
        <v>668</v>
      </c>
      <c r="K225" s="617">
        <f t="shared" ref="K225:K238" si="118">IF(I225="mg/L",H225,IF(I225="log-mg/L",10^H225,IF(I225="g/L",H225*1000,IF(I225="ug/L",H225/1000,IF(I225="ng/mL",H225/1000,IF(I225="mol/L",H225*G225*1000,IF(I225="log-mol/L",(10^(H225))*G225*1000)))))))</f>
        <v>0.14791083881682074</v>
      </c>
      <c r="L225" s="264">
        <f t="shared" si="104"/>
        <v>-0.83</v>
      </c>
      <c r="M225" s="616">
        <f t="shared" si="105"/>
        <v>3.187046731670345E-7</v>
      </c>
      <c r="N225" s="264">
        <f t="shared" si="106"/>
        <v>-6.4966115684190298</v>
      </c>
      <c r="O225" s="206">
        <v>25</v>
      </c>
      <c r="P225" s="290" t="s">
        <v>522</v>
      </c>
      <c r="Q225" s="146">
        <f>VLOOKUP(P225,References!$B$7:$F$197,5,FALSE)</f>
        <v>11</v>
      </c>
    </row>
    <row r="226" spans="1:17" x14ac:dyDescent="0.2">
      <c r="A226" s="885"/>
      <c r="B226" s="887"/>
      <c r="C226" s="831"/>
      <c r="D226" s="831"/>
      <c r="E226" s="510" t="s">
        <v>85</v>
      </c>
      <c r="F226" s="206" t="s">
        <v>28</v>
      </c>
      <c r="G226" s="206">
        <v>464.1</v>
      </c>
      <c r="H226" s="209">
        <v>-0.62</v>
      </c>
      <c r="I226" s="206" t="s">
        <v>748</v>
      </c>
      <c r="J226" s="206" t="s">
        <v>721</v>
      </c>
      <c r="K226" s="617">
        <f t="shared" si="118"/>
        <v>0.23988329190194901</v>
      </c>
      <c r="L226" s="264">
        <f t="shared" si="104"/>
        <v>-0.62</v>
      </c>
      <c r="M226" s="616">
        <f t="shared" si="105"/>
        <v>5.1687845701777421E-7</v>
      </c>
      <c r="N226" s="264">
        <f t="shared" si="106"/>
        <v>-6.2866115684190298</v>
      </c>
      <c r="O226" s="206">
        <v>25</v>
      </c>
      <c r="P226" s="290" t="s">
        <v>522</v>
      </c>
      <c r="Q226" s="146">
        <f>VLOOKUP(P226,References!$B$7:$F$197,5,FALSE)</f>
        <v>11</v>
      </c>
    </row>
    <row r="227" spans="1:17" x14ac:dyDescent="0.2">
      <c r="A227" s="885"/>
      <c r="B227" s="887"/>
      <c r="C227" s="831"/>
      <c r="D227" s="831"/>
      <c r="E227" s="510" t="s">
        <v>85</v>
      </c>
      <c r="F227" s="206" t="s">
        <v>28</v>
      </c>
      <c r="G227" s="206">
        <v>464.1</v>
      </c>
      <c r="H227" s="209">
        <v>148</v>
      </c>
      <c r="I227" s="206" t="s">
        <v>753</v>
      </c>
      <c r="J227" s="206" t="s">
        <v>668</v>
      </c>
      <c r="K227" s="617">
        <f t="shared" si="118"/>
        <v>0.14799999999999999</v>
      </c>
      <c r="L227" s="264">
        <f t="shared" si="104"/>
        <v>-0.82973828460504262</v>
      </c>
      <c r="M227" s="616">
        <f t="shared" si="105"/>
        <v>3.1889678948502475E-7</v>
      </c>
      <c r="N227" s="264">
        <f t="shared" si="106"/>
        <v>-6.4963498530240722</v>
      </c>
      <c r="O227" s="206">
        <v>25</v>
      </c>
      <c r="P227" s="290" t="s">
        <v>526</v>
      </c>
      <c r="Q227" s="146">
        <f>VLOOKUP(P227,References!$B$7:$F$197,5,FALSE)</f>
        <v>21</v>
      </c>
    </row>
    <row r="228" spans="1:17" x14ac:dyDescent="0.2">
      <c r="A228" s="885"/>
      <c r="B228" s="887"/>
      <c r="C228" s="831"/>
      <c r="D228" s="831"/>
      <c r="E228" s="510" t="s">
        <v>85</v>
      </c>
      <c r="F228" s="206" t="s">
        <v>28</v>
      </c>
      <c r="G228" s="206">
        <v>464.1</v>
      </c>
      <c r="H228" s="209">
        <v>-0.53</v>
      </c>
      <c r="I228" s="206" t="s">
        <v>749</v>
      </c>
      <c r="J228" s="206" t="s">
        <v>672</v>
      </c>
      <c r="K228" s="616">
        <f t="shared" si="118"/>
        <v>136965.62020958692</v>
      </c>
      <c r="L228" s="264">
        <f t="shared" si="104"/>
        <v>5.1366115684190294</v>
      </c>
      <c r="M228" s="617">
        <f t="shared" si="105"/>
        <v>0.29512092266663847</v>
      </c>
      <c r="N228" s="264">
        <f t="shared" si="106"/>
        <v>-0.53</v>
      </c>
      <c r="O228" s="206" t="s">
        <v>722</v>
      </c>
      <c r="P228" s="290" t="s">
        <v>532</v>
      </c>
      <c r="Q228" s="146">
        <f>VLOOKUP(P228,References!$B$7:$F$197,5,FALSE)</f>
        <v>77</v>
      </c>
    </row>
    <row r="229" spans="1:17" x14ac:dyDescent="0.2">
      <c r="A229" s="885"/>
      <c r="B229" s="887"/>
      <c r="C229" s="831"/>
      <c r="D229" s="831"/>
      <c r="E229" s="510" t="s">
        <v>85</v>
      </c>
      <c r="F229" s="206" t="s">
        <v>28</v>
      </c>
      <c r="G229" s="206">
        <v>464.1</v>
      </c>
      <c r="H229" s="666">
        <v>3.1500000000000001E-9</v>
      </c>
      <c r="I229" s="206" t="s">
        <v>746</v>
      </c>
      <c r="J229" s="206" t="s">
        <v>673</v>
      </c>
      <c r="K229" s="615">
        <f t="shared" si="118"/>
        <v>1.461915E-3</v>
      </c>
      <c r="L229" s="264">
        <f t="shared" si="104"/>
        <v>-2.8350778777913694</v>
      </c>
      <c r="M229" s="616">
        <f t="shared" si="105"/>
        <v>3.1500000000000001E-9</v>
      </c>
      <c r="N229" s="264">
        <f t="shared" si="106"/>
        <v>-8.5016894462103991</v>
      </c>
      <c r="O229" s="206" t="s">
        <v>722</v>
      </c>
      <c r="P229" s="290" t="s">
        <v>677</v>
      </c>
      <c r="Q229" s="146">
        <f>VLOOKUP(P229,References!$B$7:$F$197,5,FALSE)</f>
        <v>23</v>
      </c>
    </row>
    <row r="230" spans="1:17" x14ac:dyDescent="0.2">
      <c r="A230" s="885"/>
      <c r="B230" s="887"/>
      <c r="C230" s="831"/>
      <c r="D230" s="831"/>
      <c r="E230" s="510" t="s">
        <v>85</v>
      </c>
      <c r="F230" s="206" t="s">
        <v>28</v>
      </c>
      <c r="G230" s="206">
        <v>464.1</v>
      </c>
      <c r="H230" s="666">
        <v>1.11E-6</v>
      </c>
      <c r="I230" s="206" t="s">
        <v>746</v>
      </c>
      <c r="J230" s="206" t="s">
        <v>726</v>
      </c>
      <c r="K230" s="617">
        <f t="shared" si="118"/>
        <v>0.51515100000000003</v>
      </c>
      <c r="L230" s="264">
        <f t="shared" si="104"/>
        <v>-0.28806545279431256</v>
      </c>
      <c r="M230" s="616">
        <f t="shared" si="105"/>
        <v>1.11E-6</v>
      </c>
      <c r="N230" s="264">
        <f t="shared" si="106"/>
        <v>-5.9546770212133424</v>
      </c>
      <c r="O230" s="206" t="s">
        <v>722</v>
      </c>
      <c r="P230" s="290" t="s">
        <v>677</v>
      </c>
      <c r="Q230" s="146">
        <f>VLOOKUP(P230,References!$B$7:$F$197,5,FALSE)</f>
        <v>23</v>
      </c>
    </row>
    <row r="231" spans="1:17" x14ac:dyDescent="0.2">
      <c r="A231" s="885"/>
      <c r="B231" s="887"/>
      <c r="C231" s="831"/>
      <c r="D231" s="831"/>
      <c r="E231" s="510" t="s">
        <v>85</v>
      </c>
      <c r="F231" s="206" t="s">
        <v>28</v>
      </c>
      <c r="G231" s="206">
        <v>464.1</v>
      </c>
      <c r="H231" s="666">
        <v>4.1199999999999998E-7</v>
      </c>
      <c r="I231" s="206" t="s">
        <v>746</v>
      </c>
      <c r="J231" s="206" t="s">
        <v>676</v>
      </c>
      <c r="K231" s="617">
        <f t="shared" si="118"/>
        <v>0.1912092</v>
      </c>
      <c r="L231" s="264">
        <f t="shared" si="104"/>
        <v>-0.71849121554783546</v>
      </c>
      <c r="M231" s="616">
        <f t="shared" si="105"/>
        <v>4.1199999999999998E-7</v>
      </c>
      <c r="N231" s="264">
        <f t="shared" si="106"/>
        <v>-6.3851027839668655</v>
      </c>
      <c r="O231" s="206" t="s">
        <v>722</v>
      </c>
      <c r="P231" s="290" t="s">
        <v>677</v>
      </c>
      <c r="Q231" s="146">
        <f>VLOOKUP(P231,References!$B$7:$F$197,5,FALSE)</f>
        <v>23</v>
      </c>
    </row>
    <row r="232" spans="1:17" x14ac:dyDescent="0.2">
      <c r="A232" s="890" t="s">
        <v>88</v>
      </c>
      <c r="B232" s="891" t="s">
        <v>87</v>
      </c>
      <c r="C232" s="830">
        <v>564.1</v>
      </c>
      <c r="D232" s="830" t="s">
        <v>29</v>
      </c>
      <c r="E232" s="318" t="s">
        <v>87</v>
      </c>
      <c r="F232" s="224" t="s">
        <v>29</v>
      </c>
      <c r="G232" s="224">
        <v>564.1</v>
      </c>
      <c r="H232" s="253">
        <v>1.0999999999999999E-2</v>
      </c>
      <c r="I232" s="224" t="s">
        <v>744</v>
      </c>
      <c r="J232" s="224" t="s">
        <v>668</v>
      </c>
      <c r="K232" s="628">
        <f t="shared" si="118"/>
        <v>1.0999999999999999E-2</v>
      </c>
      <c r="L232" s="276">
        <f t="shared" si="104"/>
        <v>-1.9586073148417751</v>
      </c>
      <c r="M232" s="625">
        <f t="shared" si="105"/>
        <v>1.9500088636766528E-8</v>
      </c>
      <c r="N232" s="276">
        <f t="shared" si="106"/>
        <v>-7.7099634145671683</v>
      </c>
      <c r="O232" s="224">
        <v>22.5</v>
      </c>
      <c r="P232" s="626" t="s">
        <v>508</v>
      </c>
      <c r="Q232" s="188">
        <f>VLOOKUP(P232,References!$B$7:$F$197,5,FALSE)</f>
        <v>51</v>
      </c>
    </row>
    <row r="233" spans="1:17" x14ac:dyDescent="0.2">
      <c r="A233" s="885"/>
      <c r="B233" s="887"/>
      <c r="C233" s="831"/>
      <c r="D233" s="831"/>
      <c r="E233" s="510" t="s">
        <v>87</v>
      </c>
      <c r="F233" s="206" t="s">
        <v>29</v>
      </c>
      <c r="G233" s="206">
        <v>564.1</v>
      </c>
      <c r="H233" s="209">
        <v>-6.74</v>
      </c>
      <c r="I233" s="206" t="s">
        <v>749</v>
      </c>
      <c r="J233" s="206" t="s">
        <v>725</v>
      </c>
      <c r="K233" s="617">
        <f t="shared" ref="K233" si="119">IF(I233="mg/L",H233,IF(I233="log-mg/L",10^H233,IF(I233="g/L",H233*1000,IF(I233="ug/L",H233/1000,IF(I233="ng/mL",H233/1000,IF(I233="mol/L",H233*G233*1000,IF(I233="log-mol/L",(10^(H233))*G233*1000)))))))</f>
        <v>0.10264932543418903</v>
      </c>
      <c r="L233" s="264">
        <f t="shared" ref="L233" si="120">IF(I233="log-mg/L",H233,LOG(K233))</f>
        <v>-0.98864390027460691</v>
      </c>
      <c r="M233" s="616">
        <f t="shared" ref="M233" si="121">IF(I233="mol/L",H233,(K233/1000)/G233)</f>
        <v>1.8197008586099811E-7</v>
      </c>
      <c r="N233" s="264">
        <f t="shared" ref="N233" si="122">IF(I233="log-mol/L",H233,LOG(M233))</f>
        <v>-6.74</v>
      </c>
      <c r="O233" s="206">
        <v>25</v>
      </c>
      <c r="P233" s="290" t="s">
        <v>593</v>
      </c>
      <c r="Q233" s="146">
        <f>VLOOKUP(P233,References!$B$7:$F$197,5,FALSE)</f>
        <v>40</v>
      </c>
    </row>
    <row r="234" spans="1:17" x14ac:dyDescent="0.2">
      <c r="A234" s="885"/>
      <c r="B234" s="887"/>
      <c r="C234" s="831"/>
      <c r="D234" s="831"/>
      <c r="E234" s="510" t="s">
        <v>87</v>
      </c>
      <c r="F234" s="206" t="s">
        <v>29</v>
      </c>
      <c r="G234" s="206">
        <v>564.1</v>
      </c>
      <c r="H234" s="209">
        <v>-1.96</v>
      </c>
      <c r="I234" s="206" t="s">
        <v>748</v>
      </c>
      <c r="J234" s="206" t="s">
        <v>668</v>
      </c>
      <c r="K234" s="617">
        <f t="shared" si="118"/>
        <v>1.0964781961431851E-2</v>
      </c>
      <c r="L234" s="264">
        <f t="shared" si="104"/>
        <v>-1.96</v>
      </c>
      <c r="M234" s="616">
        <f t="shared" si="105"/>
        <v>1.9437656375521805E-8</v>
      </c>
      <c r="N234" s="264">
        <f t="shared" si="106"/>
        <v>-7.7113560997253936</v>
      </c>
      <c r="O234" s="206">
        <v>25</v>
      </c>
      <c r="P234" s="290" t="s">
        <v>522</v>
      </c>
      <c r="Q234" s="146">
        <f>VLOOKUP(P234,References!$B$7:$F$197,5,FALSE)</f>
        <v>11</v>
      </c>
    </row>
    <row r="235" spans="1:17" x14ac:dyDescent="0.2">
      <c r="A235" s="885"/>
      <c r="B235" s="887"/>
      <c r="C235" s="831"/>
      <c r="D235" s="831"/>
      <c r="E235" s="510" t="s">
        <v>87</v>
      </c>
      <c r="F235" s="206" t="s">
        <v>29</v>
      </c>
      <c r="G235" s="206">
        <v>564.1</v>
      </c>
      <c r="H235" s="209">
        <v>-3.16</v>
      </c>
      <c r="I235" s="206" t="s">
        <v>748</v>
      </c>
      <c r="J235" s="206" t="s">
        <v>721</v>
      </c>
      <c r="K235" s="623">
        <f t="shared" si="118"/>
        <v>6.9183097091893579E-4</v>
      </c>
      <c r="L235" s="264">
        <f t="shared" si="104"/>
        <v>-3.16</v>
      </c>
      <c r="M235" s="616">
        <f t="shared" si="105"/>
        <v>1.2264332049617722E-9</v>
      </c>
      <c r="N235" s="264">
        <f t="shared" si="106"/>
        <v>-8.9113560997253938</v>
      </c>
      <c r="O235" s="206">
        <v>25</v>
      </c>
      <c r="P235" s="290" t="s">
        <v>522</v>
      </c>
      <c r="Q235" s="146">
        <f>VLOOKUP(P235,References!$B$7:$F$197,5,FALSE)</f>
        <v>11</v>
      </c>
    </row>
    <row r="236" spans="1:17" x14ac:dyDescent="0.2">
      <c r="A236" s="885"/>
      <c r="B236" s="887"/>
      <c r="C236" s="831"/>
      <c r="D236" s="831"/>
      <c r="E236" s="510" t="s">
        <v>87</v>
      </c>
      <c r="F236" s="206" t="s">
        <v>29</v>
      </c>
      <c r="G236" s="206">
        <v>564.1</v>
      </c>
      <c r="H236" s="206">
        <v>-1.44</v>
      </c>
      <c r="I236" s="206" t="s">
        <v>749</v>
      </c>
      <c r="J236" s="206" t="s">
        <v>672</v>
      </c>
      <c r="K236" s="616">
        <f t="shared" si="118"/>
        <v>20481.233069581416</v>
      </c>
      <c r="L236" s="264">
        <f t="shared" si="104"/>
        <v>4.3113560997253932</v>
      </c>
      <c r="M236" s="617">
        <f t="shared" si="105"/>
        <v>3.6307805477010131E-2</v>
      </c>
      <c r="N236" s="264">
        <f t="shared" si="106"/>
        <v>-1.44</v>
      </c>
      <c r="O236" s="206" t="s">
        <v>722</v>
      </c>
      <c r="P236" s="290" t="s">
        <v>532</v>
      </c>
      <c r="Q236" s="146">
        <f>VLOOKUP(P236,References!$B$7:$F$197,5,FALSE)</f>
        <v>77</v>
      </c>
    </row>
    <row r="237" spans="1:17" x14ac:dyDescent="0.2">
      <c r="A237" s="885"/>
      <c r="B237" s="887"/>
      <c r="C237" s="831"/>
      <c r="D237" s="831"/>
      <c r="E237" s="510" t="s">
        <v>87</v>
      </c>
      <c r="F237" s="206" t="s">
        <v>29</v>
      </c>
      <c r="G237" s="206">
        <v>564.1</v>
      </c>
      <c r="H237" s="654">
        <v>1.32E-11</v>
      </c>
      <c r="I237" s="206" t="s">
        <v>746</v>
      </c>
      <c r="J237" s="206" t="s">
        <v>673</v>
      </c>
      <c r="K237" s="616">
        <f t="shared" si="118"/>
        <v>7.4461200000000003E-6</v>
      </c>
      <c r="L237" s="264">
        <f t="shared" si="104"/>
        <v>-5.1280699690687568</v>
      </c>
      <c r="M237" s="616">
        <f t="shared" si="105"/>
        <v>1.32E-11</v>
      </c>
      <c r="N237" s="264">
        <f t="shared" si="106"/>
        <v>-10.87942606879415</v>
      </c>
      <c r="O237" s="206" t="s">
        <v>722</v>
      </c>
      <c r="P237" s="290" t="s">
        <v>677</v>
      </c>
      <c r="Q237" s="146">
        <f>VLOOKUP(P237,References!$B$7:$F$197,5,FALSE)</f>
        <v>23</v>
      </c>
    </row>
    <row r="238" spans="1:17" ht="17" thickBot="1" x14ac:dyDescent="0.25">
      <c r="A238" s="885"/>
      <c r="B238" s="887"/>
      <c r="C238" s="831"/>
      <c r="D238" s="831"/>
      <c r="E238" s="510" t="s">
        <v>87</v>
      </c>
      <c r="F238" s="206" t="s">
        <v>29</v>
      </c>
      <c r="G238" s="206">
        <v>564.1</v>
      </c>
      <c r="H238" s="654">
        <v>4.07E-8</v>
      </c>
      <c r="I238" s="206" t="s">
        <v>746</v>
      </c>
      <c r="J238" s="206" t="s">
        <v>676</v>
      </c>
      <c r="K238" s="617">
        <f t="shared" si="118"/>
        <v>2.2958870000000003E-2</v>
      </c>
      <c r="L238" s="264">
        <f t="shared" si="104"/>
        <v>-1.6390494910493862</v>
      </c>
      <c r="M238" s="616">
        <f t="shared" si="105"/>
        <v>4.07E-8</v>
      </c>
      <c r="N238" s="264">
        <f t="shared" si="106"/>
        <v>-7.3904055907747797</v>
      </c>
      <c r="O238" s="206" t="s">
        <v>722</v>
      </c>
      <c r="P238" s="290" t="s">
        <v>677</v>
      </c>
      <c r="Q238" s="146">
        <f>VLOOKUP(P238,References!$B$7:$F$197,5,FALSE)</f>
        <v>23</v>
      </c>
    </row>
    <row r="239" spans="1:17" s="17" customFormat="1" thickBot="1" x14ac:dyDescent="0.25">
      <c r="A239" s="379" t="s">
        <v>187</v>
      </c>
      <c r="B239" s="203" t="s">
        <v>186</v>
      </c>
      <c r="C239" s="202"/>
      <c r="D239" s="202"/>
      <c r="E239" s="202"/>
      <c r="F239" s="202"/>
      <c r="G239" s="202"/>
      <c r="H239" s="202"/>
      <c r="I239" s="202"/>
      <c r="J239" s="202"/>
      <c r="K239" s="202"/>
      <c r="L239" s="453"/>
      <c r="M239" s="202"/>
      <c r="N239" s="453"/>
      <c r="O239" s="202"/>
      <c r="P239" s="202"/>
      <c r="Q239" s="454"/>
    </row>
    <row r="240" spans="1:17" ht="17" x14ac:dyDescent="0.2">
      <c r="A240" s="885" t="s">
        <v>130</v>
      </c>
      <c r="B240" s="887" t="s">
        <v>817</v>
      </c>
      <c r="C240" s="831">
        <v>330.19</v>
      </c>
      <c r="D240" s="831" t="s">
        <v>126</v>
      </c>
      <c r="E240" s="206" t="s">
        <v>762</v>
      </c>
      <c r="F240" s="206" t="s">
        <v>126</v>
      </c>
      <c r="G240" s="206">
        <v>330.19</v>
      </c>
      <c r="H240" s="206">
        <v>-1.67</v>
      </c>
      <c r="I240" s="206" t="s">
        <v>749</v>
      </c>
      <c r="J240" s="206" t="s">
        <v>672</v>
      </c>
      <c r="K240" s="614">
        <f t="shared" ref="K240:K251" si="123">IF(I240="mg/L",H240,IF(I240="log-mg/L",10^H240,IF(I240="g/L",H240*1000,IF(I240="ug/L",H240/1000,IF(I240="ng/mL",H240/1000,IF(I240="mol/L",H240*G240*1000,IF(I240="log-mol/L",(10^(H240))*G240*1000)))))))</f>
        <v>7059.33702332742</v>
      </c>
      <c r="L240" s="264">
        <f t="shared" ref="L240:L251" si="124">IF(I240="log-mg/L",H240,LOG(K240))</f>
        <v>3.8487639162599585</v>
      </c>
      <c r="M240" s="617">
        <f t="shared" ref="M240:M251" si="125">IF(I240="mol/L",H240,(K240/1000)/G240)</f>
        <v>2.1379620895022322E-2</v>
      </c>
      <c r="N240" s="264">
        <f t="shared" ref="N240:N251" si="126">IF(I240="log-mol/L",H240,LOG(M240))</f>
        <v>-1.67</v>
      </c>
      <c r="O240" s="206" t="s">
        <v>722</v>
      </c>
      <c r="P240" s="290" t="s">
        <v>535</v>
      </c>
      <c r="Q240" s="146">
        <f>VLOOKUP(P240,References!$B$7:$F$197,5,FALSE)</f>
        <v>24</v>
      </c>
    </row>
    <row r="241" spans="1:17" ht="17" x14ac:dyDescent="0.2">
      <c r="A241" s="885"/>
      <c r="B241" s="887"/>
      <c r="C241" s="831"/>
      <c r="D241" s="831"/>
      <c r="E241" s="206" t="s">
        <v>762</v>
      </c>
      <c r="F241" s="206" t="s">
        <v>126</v>
      </c>
      <c r="G241" s="206">
        <v>330.19</v>
      </c>
      <c r="H241" s="206">
        <v>1.57</v>
      </c>
      <c r="I241" s="206" t="s">
        <v>746</v>
      </c>
      <c r="J241" s="206" t="s">
        <v>674</v>
      </c>
      <c r="K241" s="616">
        <f t="shared" si="123"/>
        <v>518398.30000000005</v>
      </c>
      <c r="L241" s="264">
        <f t="shared" si="124"/>
        <v>5.7146635686691925</v>
      </c>
      <c r="M241" s="264">
        <f t="shared" si="125"/>
        <v>1.57</v>
      </c>
      <c r="N241" s="264">
        <f t="shared" si="126"/>
        <v>0.19589965240923377</v>
      </c>
      <c r="O241" s="206" t="s">
        <v>722</v>
      </c>
      <c r="P241" s="290" t="s">
        <v>677</v>
      </c>
      <c r="Q241" s="146">
        <f>VLOOKUP(P241,References!$B$7:$F$197,5,FALSE)</f>
        <v>23</v>
      </c>
    </row>
    <row r="242" spans="1:17" ht="17" x14ac:dyDescent="0.2">
      <c r="A242" s="885"/>
      <c r="B242" s="887"/>
      <c r="C242" s="831"/>
      <c r="D242" s="831"/>
      <c r="E242" s="206" t="s">
        <v>762</v>
      </c>
      <c r="F242" s="206" t="s">
        <v>126</v>
      </c>
      <c r="G242" s="206">
        <v>330.19</v>
      </c>
      <c r="H242" s="618">
        <v>1.1100000000000001E-3</v>
      </c>
      <c r="I242" s="206" t="s">
        <v>746</v>
      </c>
      <c r="J242" s="206" t="s">
        <v>676</v>
      </c>
      <c r="K242" s="614">
        <f t="shared" si="123"/>
        <v>366.51090000000005</v>
      </c>
      <c r="L242" s="264">
        <f t="shared" si="124"/>
        <v>2.564086895046616</v>
      </c>
      <c r="M242" s="615">
        <f t="shared" si="125"/>
        <v>1.1100000000000001E-3</v>
      </c>
      <c r="N242" s="264">
        <f t="shared" si="126"/>
        <v>-2.9546770212133424</v>
      </c>
      <c r="O242" s="206" t="s">
        <v>722</v>
      </c>
      <c r="P242" s="290" t="s">
        <v>677</v>
      </c>
      <c r="Q242" s="146">
        <f>VLOOKUP(P242,References!$B$7:$F$197,5,FALSE)</f>
        <v>23</v>
      </c>
    </row>
    <row r="243" spans="1:17" x14ac:dyDescent="0.2">
      <c r="A243" s="841" t="s">
        <v>180</v>
      </c>
      <c r="B243" s="835" t="s">
        <v>182</v>
      </c>
      <c r="C243" s="873">
        <v>230</v>
      </c>
      <c r="D243" s="830" t="s">
        <v>184</v>
      </c>
      <c r="E243" s="253" t="s">
        <v>182</v>
      </c>
      <c r="F243" s="224" t="s">
        <v>184</v>
      </c>
      <c r="G243" s="479">
        <v>230</v>
      </c>
      <c r="H243" s="655">
        <v>3.7200000000000002E-3</v>
      </c>
      <c r="I243" s="224" t="s">
        <v>746</v>
      </c>
      <c r="J243" s="224" t="s">
        <v>673</v>
      </c>
      <c r="K243" s="624">
        <f t="shared" si="123"/>
        <v>855.6</v>
      </c>
      <c r="L243" s="276">
        <f t="shared" si="124"/>
        <v>2.9322707758994904</v>
      </c>
      <c r="M243" s="645">
        <f t="shared" si="125"/>
        <v>3.7200000000000002E-3</v>
      </c>
      <c r="N243" s="276">
        <f t="shared" si="126"/>
        <v>-2.4294570601181023</v>
      </c>
      <c r="O243" s="224" t="s">
        <v>722</v>
      </c>
      <c r="P243" s="626" t="s">
        <v>677</v>
      </c>
      <c r="Q243" s="188">
        <f>VLOOKUP(P243,References!$B$7:$F$197,5,FALSE)</f>
        <v>23</v>
      </c>
    </row>
    <row r="244" spans="1:17" x14ac:dyDescent="0.2">
      <c r="A244" s="838"/>
      <c r="B244" s="836"/>
      <c r="C244" s="854"/>
      <c r="D244" s="831"/>
      <c r="E244" s="209" t="s">
        <v>182</v>
      </c>
      <c r="F244" s="206" t="s">
        <v>184</v>
      </c>
      <c r="G244" s="480">
        <v>230</v>
      </c>
      <c r="H244" s="656">
        <v>0.13800000000000001</v>
      </c>
      <c r="I244" s="206" t="s">
        <v>746</v>
      </c>
      <c r="J244" s="206" t="s">
        <v>676</v>
      </c>
      <c r="K244" s="616">
        <f t="shared" si="123"/>
        <v>31740.000000000004</v>
      </c>
      <c r="L244" s="264">
        <f t="shared" si="124"/>
        <v>4.5016069224188291</v>
      </c>
      <c r="M244" s="617">
        <f t="shared" si="125"/>
        <v>0.13800000000000001</v>
      </c>
      <c r="N244" s="264">
        <f t="shared" si="126"/>
        <v>-0.86012091359876341</v>
      </c>
      <c r="O244" s="206" t="s">
        <v>722</v>
      </c>
      <c r="P244" s="290" t="s">
        <v>677</v>
      </c>
      <c r="Q244" s="146">
        <f>VLOOKUP(P244,References!$B$7:$F$197,5,FALSE)</f>
        <v>23</v>
      </c>
    </row>
    <row r="245" spans="1:17" x14ac:dyDescent="0.2">
      <c r="A245" s="842"/>
      <c r="B245" s="843"/>
      <c r="C245" s="855"/>
      <c r="D245" s="832"/>
      <c r="E245" s="447" t="s">
        <v>182</v>
      </c>
      <c r="F245" s="226" t="s">
        <v>184</v>
      </c>
      <c r="G245" s="481">
        <v>230</v>
      </c>
      <c r="H245" s="657">
        <v>1.34E-3</v>
      </c>
      <c r="I245" s="226" t="s">
        <v>746</v>
      </c>
      <c r="J245" s="226" t="s">
        <v>726</v>
      </c>
      <c r="K245" s="620">
        <f t="shared" si="123"/>
        <v>308.20000000000005</v>
      </c>
      <c r="L245" s="278">
        <f t="shared" si="124"/>
        <v>2.4888326343824008</v>
      </c>
      <c r="M245" s="621">
        <f t="shared" si="125"/>
        <v>1.34E-3</v>
      </c>
      <c r="N245" s="278">
        <f t="shared" si="126"/>
        <v>-2.8728952016351923</v>
      </c>
      <c r="O245" s="226" t="s">
        <v>722</v>
      </c>
      <c r="P245" s="622" t="s">
        <v>677</v>
      </c>
      <c r="Q245" s="189">
        <f>VLOOKUP(P245,References!$B$7:$F$197,5,FALSE)</f>
        <v>23</v>
      </c>
    </row>
    <row r="246" spans="1:17" x14ac:dyDescent="0.2">
      <c r="A246" s="838" t="s">
        <v>181</v>
      </c>
      <c r="B246" s="836" t="s">
        <v>183</v>
      </c>
      <c r="C246" s="854">
        <v>280</v>
      </c>
      <c r="D246" s="831" t="s">
        <v>185</v>
      </c>
      <c r="E246" s="209" t="s">
        <v>183</v>
      </c>
      <c r="F246" s="206" t="s">
        <v>185</v>
      </c>
      <c r="G246" s="480">
        <v>280</v>
      </c>
      <c r="H246" s="658">
        <v>5.4000000000000001E-4</v>
      </c>
      <c r="I246" s="206" t="s">
        <v>746</v>
      </c>
      <c r="J246" s="206" t="s">
        <v>726</v>
      </c>
      <c r="K246" s="614">
        <f t="shared" si="123"/>
        <v>151.19999999999999</v>
      </c>
      <c r="L246" s="264">
        <f t="shared" si="124"/>
        <v>2.1795517911651876</v>
      </c>
      <c r="M246" s="615">
        <f t="shared" si="125"/>
        <v>5.4000000000000001E-4</v>
      </c>
      <c r="N246" s="264">
        <f t="shared" si="126"/>
        <v>-3.2676062401770314</v>
      </c>
      <c r="O246" s="206" t="s">
        <v>722</v>
      </c>
      <c r="P246" s="290" t="s">
        <v>677</v>
      </c>
      <c r="Q246" s="146">
        <f>VLOOKUP(P246,References!$B$7:$F$197,5,FALSE)</f>
        <v>23</v>
      </c>
    </row>
    <row r="247" spans="1:17" x14ac:dyDescent="0.2">
      <c r="A247" s="838"/>
      <c r="B247" s="836"/>
      <c r="C247" s="854"/>
      <c r="D247" s="831"/>
      <c r="E247" s="209" t="s">
        <v>183</v>
      </c>
      <c r="F247" s="206" t="s">
        <v>185</v>
      </c>
      <c r="G247" s="480">
        <v>280</v>
      </c>
      <c r="H247" s="659">
        <v>1.95</v>
      </c>
      <c r="I247" s="206" t="s">
        <v>746</v>
      </c>
      <c r="J247" s="206" t="s">
        <v>674</v>
      </c>
      <c r="K247" s="616">
        <f t="shared" si="123"/>
        <v>546000</v>
      </c>
      <c r="L247" s="264">
        <f t="shared" si="124"/>
        <v>5.7371926427047368</v>
      </c>
      <c r="M247" s="264">
        <f t="shared" si="125"/>
        <v>1.95</v>
      </c>
      <c r="N247" s="264">
        <f t="shared" si="126"/>
        <v>0.29003461136251801</v>
      </c>
      <c r="O247" s="206" t="s">
        <v>722</v>
      </c>
      <c r="P247" s="290" t="s">
        <v>677</v>
      </c>
      <c r="Q247" s="146">
        <f>VLOOKUP(P247,References!$B$7:$F$197,5,FALSE)</f>
        <v>23</v>
      </c>
    </row>
    <row r="248" spans="1:17" x14ac:dyDescent="0.2">
      <c r="A248" s="838"/>
      <c r="B248" s="836"/>
      <c r="C248" s="854"/>
      <c r="D248" s="831"/>
      <c r="E248" s="209" t="s">
        <v>183</v>
      </c>
      <c r="F248" s="206" t="s">
        <v>185</v>
      </c>
      <c r="G248" s="480">
        <v>280</v>
      </c>
      <c r="H248" s="658">
        <v>1.06E-3</v>
      </c>
      <c r="I248" s="206" t="s">
        <v>746</v>
      </c>
      <c r="J248" s="206" t="s">
        <v>676</v>
      </c>
      <c r="K248" s="614">
        <f t="shared" si="123"/>
        <v>296.8</v>
      </c>
      <c r="L248" s="264">
        <f t="shared" si="124"/>
        <v>2.4724638966069894</v>
      </c>
      <c r="M248" s="615">
        <f t="shared" si="125"/>
        <v>1.06E-3</v>
      </c>
      <c r="N248" s="264">
        <f t="shared" si="126"/>
        <v>-2.9746941347352296</v>
      </c>
      <c r="O248" s="206" t="s">
        <v>722</v>
      </c>
      <c r="P248" s="290" t="s">
        <v>677</v>
      </c>
      <c r="Q248" s="146">
        <f>VLOOKUP(P248,References!$B$7:$F$197,5,FALSE)</f>
        <v>23</v>
      </c>
    </row>
    <row r="249" spans="1:17" x14ac:dyDescent="0.2">
      <c r="A249" s="833" t="s">
        <v>174</v>
      </c>
      <c r="B249" s="835" t="s">
        <v>175</v>
      </c>
      <c r="C249" s="873">
        <v>296</v>
      </c>
      <c r="D249" s="830" t="s">
        <v>176</v>
      </c>
      <c r="E249" s="253" t="s">
        <v>175</v>
      </c>
      <c r="F249" s="224" t="s">
        <v>176</v>
      </c>
      <c r="G249" s="479">
        <v>296</v>
      </c>
      <c r="H249" s="655">
        <v>9.7900000000000005E-4</v>
      </c>
      <c r="I249" s="224" t="s">
        <v>746</v>
      </c>
      <c r="J249" s="224" t="s">
        <v>726</v>
      </c>
      <c r="K249" s="624">
        <f t="shared" si="123"/>
        <v>289.78400000000005</v>
      </c>
      <c r="L249" s="276">
        <f t="shared" si="124"/>
        <v>2.4620744028620765</v>
      </c>
      <c r="M249" s="645">
        <f t="shared" si="125"/>
        <v>9.7900000000000005E-4</v>
      </c>
      <c r="N249" s="276">
        <f t="shared" si="126"/>
        <v>-3.0092173081968623</v>
      </c>
      <c r="O249" s="224" t="s">
        <v>722</v>
      </c>
      <c r="P249" s="626" t="s">
        <v>677</v>
      </c>
      <c r="Q249" s="188">
        <f>VLOOKUP(P249,References!$B$7:$F$197,5,FALSE)</f>
        <v>23</v>
      </c>
    </row>
    <row r="250" spans="1:17" x14ac:dyDescent="0.2">
      <c r="A250" s="834"/>
      <c r="B250" s="836"/>
      <c r="C250" s="854"/>
      <c r="D250" s="831"/>
      <c r="E250" s="209" t="s">
        <v>175</v>
      </c>
      <c r="F250" s="206" t="s">
        <v>176</v>
      </c>
      <c r="G250" s="480">
        <v>296</v>
      </c>
      <c r="H250" s="654">
        <v>1.87</v>
      </c>
      <c r="I250" s="206" t="s">
        <v>746</v>
      </c>
      <c r="J250" s="206" t="s">
        <v>674</v>
      </c>
      <c r="K250" s="616">
        <f t="shared" si="123"/>
        <v>553520</v>
      </c>
      <c r="L250" s="264">
        <f t="shared" si="124"/>
        <v>5.7431333175954373</v>
      </c>
      <c r="M250" s="264">
        <f t="shared" si="125"/>
        <v>1.87</v>
      </c>
      <c r="N250" s="264">
        <f t="shared" si="126"/>
        <v>0.27184160653649897</v>
      </c>
      <c r="O250" s="206" t="s">
        <v>722</v>
      </c>
      <c r="P250" s="290" t="s">
        <v>677</v>
      </c>
      <c r="Q250" s="146">
        <f>VLOOKUP(P250,References!$B$7:$F$197,5,FALSE)</f>
        <v>23</v>
      </c>
    </row>
    <row r="251" spans="1:17" ht="17" thickBot="1" x14ac:dyDescent="0.25">
      <c r="A251" s="834"/>
      <c r="B251" s="836"/>
      <c r="C251" s="854"/>
      <c r="D251" s="831"/>
      <c r="E251" s="209" t="s">
        <v>175</v>
      </c>
      <c r="F251" s="206" t="s">
        <v>176</v>
      </c>
      <c r="G251" s="480">
        <v>296</v>
      </c>
      <c r="H251" s="658">
        <v>1.49E-3</v>
      </c>
      <c r="I251" s="206" t="s">
        <v>746</v>
      </c>
      <c r="J251" s="206" t="s">
        <v>676</v>
      </c>
      <c r="K251" s="614">
        <f t="shared" si="123"/>
        <v>441.03999999999996</v>
      </c>
      <c r="L251" s="264">
        <f t="shared" si="124"/>
        <v>2.6444779794712128</v>
      </c>
      <c r="M251" s="615">
        <f t="shared" si="125"/>
        <v>1.49E-3</v>
      </c>
      <c r="N251" s="264">
        <f t="shared" si="126"/>
        <v>-2.826813731587726</v>
      </c>
      <c r="O251" s="206" t="s">
        <v>722</v>
      </c>
      <c r="P251" s="290" t="s">
        <v>677</v>
      </c>
      <c r="Q251" s="146">
        <f>VLOOKUP(P251,References!$B$7:$F$197,5,FALSE)</f>
        <v>23</v>
      </c>
    </row>
    <row r="252" spans="1:17" s="17" customFormat="1" thickBot="1" x14ac:dyDescent="0.25">
      <c r="A252" s="204" t="s">
        <v>188</v>
      </c>
      <c r="B252" s="203" t="s">
        <v>189</v>
      </c>
      <c r="C252" s="203"/>
      <c r="D252" s="203"/>
      <c r="E252" s="203"/>
      <c r="F252" s="203"/>
      <c r="G252" s="203"/>
      <c r="H252" s="203"/>
      <c r="I252" s="203"/>
      <c r="J252" s="203"/>
      <c r="K252" s="203"/>
      <c r="L252" s="451"/>
      <c r="M252" s="203"/>
      <c r="N252" s="451"/>
      <c r="O252" s="203"/>
      <c r="P252" s="203"/>
      <c r="Q252" s="452"/>
    </row>
    <row r="253" spans="1:17" x14ac:dyDescent="0.2">
      <c r="A253" s="885" t="s">
        <v>124</v>
      </c>
      <c r="B253" s="887" t="s">
        <v>919</v>
      </c>
      <c r="C253" s="831">
        <v>632.6</v>
      </c>
      <c r="D253" s="831" t="s">
        <v>127</v>
      </c>
      <c r="E253" s="206" t="s">
        <v>684</v>
      </c>
      <c r="F253" s="206" t="s">
        <v>127</v>
      </c>
      <c r="G253" s="206">
        <v>632.6</v>
      </c>
      <c r="H253" s="206">
        <v>4.4000000000000004</v>
      </c>
      <c r="I253" s="206" t="s">
        <v>746</v>
      </c>
      <c r="J253" s="206" t="s">
        <v>674</v>
      </c>
      <c r="K253" s="616">
        <f t="shared" ref="K253:K258" si="127">IF(I253="mg/L",H253,IF(I253="log-mg/L",10^H253,IF(I253="g/L",H253*1000,IF(I253="ug/L",H253/1000,IF(I253="ng/mL",H253/1000,IF(I253="mol/L",H253*G253*1000,IF(I253="log-mol/L",(10^(H253))*G253*1000)))))))</f>
        <v>2783440.0000000005</v>
      </c>
      <c r="L253" s="264">
        <f t="shared" ref="L253:L258" si="128">IF(I253="log-mg/L",H253,LOG(K253))</f>
        <v>6.4445818640658912</v>
      </c>
      <c r="M253" s="206">
        <f t="shared" ref="M253:M258" si="129">IF(I253="mol/L",H253,(K253/1000)/G253)</f>
        <v>4.4000000000000004</v>
      </c>
      <c r="N253" s="264">
        <f t="shared" ref="N253:N258" si="130">IF(I253="log-mol/L",H253,LOG(M253))</f>
        <v>0.64345267648618742</v>
      </c>
      <c r="O253" s="206" t="s">
        <v>722</v>
      </c>
      <c r="P253" s="290" t="s">
        <v>677</v>
      </c>
      <c r="Q253" s="146">
        <f>VLOOKUP(P253,References!$B$7:$F$197,5,FALSE)</f>
        <v>23</v>
      </c>
    </row>
    <row r="254" spans="1:17" x14ac:dyDescent="0.2">
      <c r="A254" s="885"/>
      <c r="B254" s="887"/>
      <c r="C254" s="831"/>
      <c r="D254" s="831"/>
      <c r="E254" s="206" t="s">
        <v>684</v>
      </c>
      <c r="F254" s="206" t="s">
        <v>127</v>
      </c>
      <c r="G254" s="206">
        <v>632.6</v>
      </c>
      <c r="H254" s="618">
        <v>4.2300000000000002E-6</v>
      </c>
      <c r="I254" s="206" t="s">
        <v>746</v>
      </c>
      <c r="J254" s="206" t="s">
        <v>676</v>
      </c>
      <c r="K254" s="264">
        <f t="shared" si="127"/>
        <v>2.6758980000000006</v>
      </c>
      <c r="L254" s="264">
        <f t="shared" si="128"/>
        <v>0.42746955495474648</v>
      </c>
      <c r="M254" s="616">
        <f t="shared" si="129"/>
        <v>4.2300000000000002E-6</v>
      </c>
      <c r="N254" s="264">
        <f t="shared" si="130"/>
        <v>-5.3736596326249577</v>
      </c>
      <c r="O254" s="206" t="s">
        <v>722</v>
      </c>
      <c r="P254" s="290" t="s">
        <v>677</v>
      </c>
      <c r="Q254" s="146">
        <f>VLOOKUP(P254,References!$B$7:$F$197,5,FALSE)</f>
        <v>23</v>
      </c>
    </row>
    <row r="255" spans="1:17" ht="15.75" customHeight="1" x14ac:dyDescent="0.2">
      <c r="A255" s="890" t="s">
        <v>125</v>
      </c>
      <c r="B255" s="851" t="s">
        <v>920</v>
      </c>
      <c r="C255" s="830">
        <v>532.6</v>
      </c>
      <c r="D255" s="830" t="s">
        <v>129</v>
      </c>
      <c r="E255" s="224" t="s">
        <v>685</v>
      </c>
      <c r="F255" s="224" t="s">
        <v>129</v>
      </c>
      <c r="G255" s="224">
        <v>532.6</v>
      </c>
      <c r="H255" s="224">
        <v>3.06</v>
      </c>
      <c r="I255" s="224" t="s">
        <v>746</v>
      </c>
      <c r="J255" s="224" t="s">
        <v>674</v>
      </c>
      <c r="K255" s="625">
        <f t="shared" si="127"/>
        <v>1629756</v>
      </c>
      <c r="L255" s="276">
        <f t="shared" si="128"/>
        <v>6.2121225885845028</v>
      </c>
      <c r="M255" s="224">
        <f t="shared" si="129"/>
        <v>3.06</v>
      </c>
      <c r="N255" s="276">
        <f t="shared" si="130"/>
        <v>0.48572142648158001</v>
      </c>
      <c r="O255" s="224" t="s">
        <v>722</v>
      </c>
      <c r="P255" s="626" t="s">
        <v>677</v>
      </c>
      <c r="Q255" s="188">
        <f>VLOOKUP(P255,References!$B$7:$F$197,5,FALSE)</f>
        <v>23</v>
      </c>
    </row>
    <row r="256" spans="1:17" x14ac:dyDescent="0.2">
      <c r="A256" s="886"/>
      <c r="B256" s="852"/>
      <c r="C256" s="832"/>
      <c r="D256" s="832"/>
      <c r="E256" s="226" t="s">
        <v>685</v>
      </c>
      <c r="F256" s="226" t="s">
        <v>129</v>
      </c>
      <c r="G256" s="226">
        <v>532.6</v>
      </c>
      <c r="H256" s="619">
        <v>1.2500000000000001E-5</v>
      </c>
      <c r="I256" s="226" t="s">
        <v>746</v>
      </c>
      <c r="J256" s="226" t="s">
        <v>676</v>
      </c>
      <c r="K256" s="278">
        <f t="shared" si="127"/>
        <v>6.6575000000000006</v>
      </c>
      <c r="L256" s="278">
        <f t="shared" si="128"/>
        <v>0.82331117511097884</v>
      </c>
      <c r="M256" s="627">
        <f t="shared" si="129"/>
        <v>1.2500000000000001E-5</v>
      </c>
      <c r="N256" s="278">
        <f t="shared" si="130"/>
        <v>-4.9030899869919438</v>
      </c>
      <c r="O256" s="226" t="s">
        <v>722</v>
      </c>
      <c r="P256" s="622" t="s">
        <v>677</v>
      </c>
      <c r="Q256" s="189">
        <f>VLOOKUP(P256,References!$B$7:$F$197,5,FALSE)</f>
        <v>23</v>
      </c>
    </row>
    <row r="257" spans="1:17" x14ac:dyDescent="0.2">
      <c r="A257" s="834" t="s">
        <v>177</v>
      </c>
      <c r="B257" s="836" t="s">
        <v>178</v>
      </c>
      <c r="C257" s="836">
        <v>316.10000000000002</v>
      </c>
      <c r="D257" s="831" t="s">
        <v>179</v>
      </c>
      <c r="E257" s="510" t="s">
        <v>178</v>
      </c>
      <c r="F257" s="206" t="s">
        <v>179</v>
      </c>
      <c r="G257" s="206">
        <v>316.10000000000002</v>
      </c>
      <c r="H257" s="658">
        <v>4.2199999999999998E-3</v>
      </c>
      <c r="I257" s="206" t="s">
        <v>746</v>
      </c>
      <c r="J257" s="206" t="s">
        <v>726</v>
      </c>
      <c r="K257" s="614">
        <f t="shared" si="127"/>
        <v>1333.942</v>
      </c>
      <c r="L257" s="264">
        <f t="shared" si="128"/>
        <v>3.1251369468012538</v>
      </c>
      <c r="M257" s="615">
        <f t="shared" si="129"/>
        <v>4.2199999999999998E-3</v>
      </c>
      <c r="N257" s="264">
        <f t="shared" si="130"/>
        <v>-2.3746875490383261</v>
      </c>
      <c r="O257" s="206" t="s">
        <v>722</v>
      </c>
      <c r="P257" s="290" t="s">
        <v>677</v>
      </c>
      <c r="Q257" s="146">
        <f>VLOOKUP(P257,References!$B$7:$F$197,5,FALSE)</f>
        <v>23</v>
      </c>
    </row>
    <row r="258" spans="1:17" ht="17" thickBot="1" x14ac:dyDescent="0.25">
      <c r="A258" s="834"/>
      <c r="B258" s="836"/>
      <c r="C258" s="836"/>
      <c r="D258" s="831"/>
      <c r="E258" s="510" t="s">
        <v>178</v>
      </c>
      <c r="F258" s="206" t="s">
        <v>179</v>
      </c>
      <c r="G258" s="206">
        <v>316.10000000000002</v>
      </c>
      <c r="H258" s="658">
        <v>8.0599999999999997E-4</v>
      </c>
      <c r="I258" s="206" t="s">
        <v>746</v>
      </c>
      <c r="J258" s="206" t="s">
        <v>676</v>
      </c>
      <c r="K258" s="614">
        <f t="shared" si="127"/>
        <v>254.77660000000003</v>
      </c>
      <c r="L258" s="264">
        <f t="shared" si="128"/>
        <v>2.4061595376446703</v>
      </c>
      <c r="M258" s="616">
        <f t="shared" si="129"/>
        <v>8.0599999999999997E-4</v>
      </c>
      <c r="N258" s="264">
        <f t="shared" si="130"/>
        <v>-3.0936649581949092</v>
      </c>
      <c r="O258" s="206" t="s">
        <v>722</v>
      </c>
      <c r="P258" s="290" t="s">
        <v>677</v>
      </c>
      <c r="Q258" s="146">
        <f>VLOOKUP(P258,References!$B$7:$F$197,5,FALSE)</f>
        <v>23</v>
      </c>
    </row>
    <row r="259" spans="1:17" ht="17" thickBot="1" x14ac:dyDescent="0.25">
      <c r="A259" s="379" t="s">
        <v>190</v>
      </c>
      <c r="B259" s="239"/>
      <c r="C259" s="121"/>
      <c r="D259" s="121"/>
      <c r="E259" s="118"/>
      <c r="F259" s="262"/>
      <c r="G259" s="262"/>
      <c r="H259" s="262"/>
      <c r="I259" s="262"/>
      <c r="J259" s="262"/>
      <c r="K259" s="262"/>
      <c r="L259" s="448"/>
      <c r="M259" s="262"/>
      <c r="N259" s="448"/>
      <c r="O259" s="262"/>
      <c r="P259" s="449"/>
      <c r="Q259" s="450"/>
    </row>
    <row r="260" spans="1:17" x14ac:dyDescent="0.2">
      <c r="A260" s="885" t="s">
        <v>123</v>
      </c>
      <c r="B260" s="887" t="s">
        <v>122</v>
      </c>
      <c r="C260" s="849">
        <v>378.1</v>
      </c>
      <c r="D260" s="831" t="s">
        <v>128</v>
      </c>
      <c r="E260" s="206" t="s">
        <v>122</v>
      </c>
      <c r="F260" s="206" t="s">
        <v>128</v>
      </c>
      <c r="G260" s="264">
        <v>378.1</v>
      </c>
      <c r="H260" s="206">
        <v>-2.08</v>
      </c>
      <c r="I260" s="206" t="s">
        <v>749</v>
      </c>
      <c r="J260" s="206" t="s">
        <v>672</v>
      </c>
      <c r="K260" s="614">
        <f>IF(I260="mg/L",H260,IF(I260="log-mg/L",10^H260,IF(I260="g/L",H260*1000,IF(I260="ug/L",H260/1000,IF(I260="ng/mL",H260/1000,IF(I260="mol/L",H260*G260*1000,IF(I260="log-mol/L",(10^(H260))*G260*1000)))))))</f>
        <v>3144.8988185391977</v>
      </c>
      <c r="L260" s="264">
        <f>IF(I260="log-mg/L",H260,LOG(K260))</f>
        <v>3.4976066773625356</v>
      </c>
      <c r="M260" s="615">
        <f>IF(I260="mol/L",H260,(K260/1000)/G260)</f>
        <v>8.3176377110267055E-3</v>
      </c>
      <c r="N260" s="264">
        <f>IF(I260="log-mol/L",H260,LOG(M260))</f>
        <v>-2.08</v>
      </c>
      <c r="O260" s="206" t="s">
        <v>722</v>
      </c>
      <c r="P260" s="290" t="s">
        <v>532</v>
      </c>
      <c r="Q260" s="146">
        <f>VLOOKUP(P260,References!$B$7:$F$197,5,FALSE)</f>
        <v>77</v>
      </c>
    </row>
    <row r="261" spans="1:17" x14ac:dyDescent="0.2">
      <c r="A261" s="885"/>
      <c r="B261" s="887"/>
      <c r="C261" s="849"/>
      <c r="D261" s="831"/>
      <c r="E261" s="206" t="s">
        <v>122</v>
      </c>
      <c r="F261" s="206" t="s">
        <v>128</v>
      </c>
      <c r="G261" s="264">
        <v>378.1</v>
      </c>
      <c r="H261" s="206">
        <v>-2.93</v>
      </c>
      <c r="I261" s="206" t="s">
        <v>749</v>
      </c>
      <c r="J261" s="206" t="s">
        <v>672</v>
      </c>
      <c r="K261" s="614">
        <f>IF(I261="mg/L",H261,IF(I261="log-mg/L",10^H261,IF(I261="g/L",H261*1000,IF(I261="ug/L",H261/1000,IF(I261="ng/mL",H261/1000,IF(I261="mol/L",H261*G261*1000,IF(I261="log-mol/L",(10^(H261))*G261*1000)))))))</f>
        <v>444.22876552263557</v>
      </c>
      <c r="L261" s="264">
        <f>IF(I261="log-mg/L",H261,LOG(K261))</f>
        <v>2.6476066773625351</v>
      </c>
      <c r="M261" s="615">
        <f>IF(I261="mol/L",H261,(K261/1000)/G261)</f>
        <v>1.174897554939528E-3</v>
      </c>
      <c r="N261" s="264">
        <f>IF(I261="log-mol/L",H261,LOG(M261))</f>
        <v>-2.93</v>
      </c>
      <c r="O261" s="206" t="s">
        <v>722</v>
      </c>
      <c r="P261" s="290" t="s">
        <v>535</v>
      </c>
      <c r="Q261" s="146">
        <f>VLOOKUP(P261,References!$B$7:$F$197,5,FALSE)</f>
        <v>24</v>
      </c>
    </row>
    <row r="262" spans="1:17" x14ac:dyDescent="0.2">
      <c r="A262" s="885"/>
      <c r="B262" s="887"/>
      <c r="C262" s="849"/>
      <c r="D262" s="831"/>
      <c r="E262" s="206" t="s">
        <v>122</v>
      </c>
      <c r="F262" s="206" t="s">
        <v>128</v>
      </c>
      <c r="G262" s="264">
        <v>378.1</v>
      </c>
      <c r="H262" s="206">
        <v>2.6</v>
      </c>
      <c r="I262" s="206" t="s">
        <v>746</v>
      </c>
      <c r="J262" s="206" t="s">
        <v>674</v>
      </c>
      <c r="K262" s="616">
        <f>IF(I262="mg/L",H262,IF(I262="log-mg/L",10^H262,IF(I262="g/L",H262*1000,IF(I262="ug/L",H262/1000,IF(I262="ng/mL",H262/1000,IF(I262="mol/L",H262*G262*1000,IF(I262="log-mol/L",(10^(H262))*G262*1000)))))))</f>
        <v>983060.00000000012</v>
      </c>
      <c r="L262" s="264">
        <f>IF(I262="log-mg/L",H262,LOG(K262))</f>
        <v>5.9925800253333534</v>
      </c>
      <c r="M262" s="206">
        <f>IF(I262="mol/L",H262,(K262/1000)/G262)</f>
        <v>2.6</v>
      </c>
      <c r="N262" s="264">
        <f>IF(I262="log-mol/L",H262,LOG(M262))</f>
        <v>0.41497334797081797</v>
      </c>
      <c r="O262" s="206" t="s">
        <v>722</v>
      </c>
      <c r="P262" s="290" t="s">
        <v>677</v>
      </c>
      <c r="Q262" s="146">
        <f>VLOOKUP(P262,References!$B$7:$F$197,5,FALSE)</f>
        <v>23</v>
      </c>
    </row>
    <row r="263" spans="1:17" ht="17" thickBot="1" x14ac:dyDescent="0.25">
      <c r="A263" s="894"/>
      <c r="B263" s="895"/>
      <c r="C263" s="896"/>
      <c r="D263" s="845"/>
      <c r="E263" s="216" t="s">
        <v>122</v>
      </c>
      <c r="F263" s="216" t="s">
        <v>128</v>
      </c>
      <c r="G263" s="455">
        <v>378.1</v>
      </c>
      <c r="H263" s="660">
        <v>1.14E-3</v>
      </c>
      <c r="I263" s="216" t="s">
        <v>746</v>
      </c>
      <c r="J263" s="216" t="s">
        <v>676</v>
      </c>
      <c r="K263" s="661">
        <f>IF(I263="mg/L",H263,IF(I263="log-mg/L",10^H263,IF(I263="g/L",H263*1000,IF(I263="ug/L",H263/1000,IF(I263="ng/mL",H263/1000,IF(I263="mol/L",H263*G263*1000,IF(I263="log-mol/L",(10^(H263))*G263*1000)))))))</f>
        <v>431.03400000000005</v>
      </c>
      <c r="L263" s="455">
        <f>IF(I263="log-mg/L",H263,LOG(K263))</f>
        <v>2.6345115286990084</v>
      </c>
      <c r="M263" s="662">
        <f>IF(I263="mol/L",H263,(K263/1000)/G263)</f>
        <v>1.14E-3</v>
      </c>
      <c r="N263" s="455">
        <f>IF(I263="log-mol/L",H263,LOG(M263))</f>
        <v>-2.9430951486635273</v>
      </c>
      <c r="O263" s="216" t="s">
        <v>722</v>
      </c>
      <c r="P263" s="663" t="s">
        <v>677</v>
      </c>
      <c r="Q263" s="148">
        <f>VLOOKUP(P263,References!$B$7:$F$197,5,FALSE)</f>
        <v>23</v>
      </c>
    </row>
    <row r="264" spans="1:17" x14ac:dyDescent="0.2">
      <c r="G264" s="99"/>
      <c r="H264" s="94"/>
      <c r="K264" s="94"/>
    </row>
    <row r="265" spans="1:17" x14ac:dyDescent="0.2">
      <c r="A265" s="93" t="s">
        <v>730</v>
      </c>
    </row>
    <row r="266" spans="1:17" x14ac:dyDescent="0.2">
      <c r="A266" s="2" t="s">
        <v>832</v>
      </c>
    </row>
    <row r="267" spans="1:17" x14ac:dyDescent="0.2">
      <c r="A267" s="17" t="s">
        <v>831</v>
      </c>
      <c r="F267" s="100"/>
      <c r="H267" s="101"/>
      <c r="I267" s="100"/>
    </row>
    <row r="268" spans="1:17" x14ac:dyDescent="0.2">
      <c r="A268" s="17" t="s">
        <v>816</v>
      </c>
      <c r="F268" s="100"/>
      <c r="H268" s="101"/>
      <c r="I268" s="100"/>
    </row>
    <row r="269" spans="1:17" x14ac:dyDescent="0.2">
      <c r="A269" s="2" t="s">
        <v>833</v>
      </c>
      <c r="F269" s="100"/>
      <c r="H269" s="101"/>
      <c r="I269" s="100"/>
    </row>
    <row r="270" spans="1:17" x14ac:dyDescent="0.2">
      <c r="A270" s="17" t="s">
        <v>113</v>
      </c>
      <c r="F270" s="100"/>
      <c r="H270" s="101"/>
      <c r="I270" s="100"/>
    </row>
    <row r="271" spans="1:17" x14ac:dyDescent="0.2">
      <c r="A271" s="93" t="s">
        <v>814</v>
      </c>
      <c r="G271" s="94"/>
    </row>
    <row r="272" spans="1:17" x14ac:dyDescent="0.2">
      <c r="A272" s="93" t="s">
        <v>579</v>
      </c>
      <c r="G272" s="94"/>
    </row>
    <row r="273" spans="1:9" x14ac:dyDescent="0.2">
      <c r="A273" s="93" t="s">
        <v>732</v>
      </c>
      <c r="G273" s="94"/>
    </row>
    <row r="274" spans="1:9" x14ac:dyDescent="0.2">
      <c r="A274" s="93" t="s">
        <v>733</v>
      </c>
    </row>
    <row r="275" spans="1:9" x14ac:dyDescent="0.2">
      <c r="A275" s="11" t="s">
        <v>734</v>
      </c>
    </row>
    <row r="276" spans="1:9" x14ac:dyDescent="0.2">
      <c r="A276" s="93" t="s">
        <v>735</v>
      </c>
    </row>
    <row r="277" spans="1:9" x14ac:dyDescent="0.2">
      <c r="A277" s="93" t="s">
        <v>736</v>
      </c>
    </row>
    <row r="278" spans="1:9" x14ac:dyDescent="0.2">
      <c r="A278" s="93" t="s">
        <v>737</v>
      </c>
    </row>
    <row r="279" spans="1:9" x14ac:dyDescent="0.2">
      <c r="A279" s="93" t="s">
        <v>738</v>
      </c>
    </row>
    <row r="280" spans="1:9" x14ac:dyDescent="0.2">
      <c r="A280" s="93" t="s">
        <v>739</v>
      </c>
      <c r="F280" s="100"/>
      <c r="H280" s="101"/>
      <c r="I280" s="100"/>
    </row>
    <row r="281" spans="1:9" x14ac:dyDescent="0.2">
      <c r="A281" s="93" t="s">
        <v>740</v>
      </c>
      <c r="F281" s="100"/>
      <c r="H281" s="101"/>
      <c r="I281" s="100"/>
    </row>
    <row r="282" spans="1:9" x14ac:dyDescent="0.2">
      <c r="F282" s="100"/>
      <c r="H282" s="101"/>
      <c r="I282" s="100"/>
    </row>
    <row r="283" spans="1:9" x14ac:dyDescent="0.2">
      <c r="F283" s="100"/>
      <c r="H283" s="101"/>
      <c r="I283" s="100"/>
    </row>
    <row r="284" spans="1:9" x14ac:dyDescent="0.2">
      <c r="F284" s="100"/>
      <c r="H284" s="101"/>
      <c r="I284" s="100"/>
    </row>
    <row r="285" spans="1:9" x14ac:dyDescent="0.2">
      <c r="F285" s="100"/>
      <c r="H285" s="101"/>
      <c r="I285" s="100"/>
    </row>
    <row r="286" spans="1:9" x14ac:dyDescent="0.2">
      <c r="A286" s="93"/>
      <c r="F286" s="100"/>
      <c r="H286" s="101"/>
      <c r="I286" s="100"/>
    </row>
    <row r="287" spans="1:9" x14ac:dyDescent="0.2">
      <c r="A287" s="2"/>
      <c r="F287" s="100"/>
      <c r="H287" s="101"/>
      <c r="I287" s="100"/>
    </row>
    <row r="288" spans="1:9" x14ac:dyDescent="0.2">
      <c r="A288" s="17"/>
      <c r="F288" s="100"/>
      <c r="H288" s="101"/>
      <c r="I288" s="100"/>
    </row>
    <row r="289" spans="1:9" x14ac:dyDescent="0.2">
      <c r="A289" s="17"/>
      <c r="F289" s="100"/>
      <c r="H289" s="101"/>
      <c r="I289" s="100"/>
    </row>
    <row r="290" spans="1:9" x14ac:dyDescent="0.2">
      <c r="A290" s="2"/>
      <c r="F290" s="100"/>
      <c r="H290" s="101"/>
      <c r="I290" s="100"/>
    </row>
    <row r="291" spans="1:9" x14ac:dyDescent="0.2">
      <c r="A291" s="17"/>
      <c r="F291" s="100"/>
      <c r="H291" s="101"/>
      <c r="I291" s="100"/>
    </row>
    <row r="292" spans="1:9" x14ac:dyDescent="0.2">
      <c r="A292" s="93"/>
    </row>
    <row r="293" spans="1:9" x14ac:dyDescent="0.2">
      <c r="A293" s="93"/>
    </row>
    <row r="294" spans="1:9" x14ac:dyDescent="0.2">
      <c r="A294" s="93"/>
    </row>
    <row r="295" spans="1:9" x14ac:dyDescent="0.2">
      <c r="A295" s="93"/>
    </row>
    <row r="296" spans="1:9" x14ac:dyDescent="0.2">
      <c r="A296" s="11"/>
    </row>
    <row r="297" spans="1:9" x14ac:dyDescent="0.2">
      <c r="A297" s="93"/>
    </row>
    <row r="298" spans="1:9" x14ac:dyDescent="0.2">
      <c r="A298" s="93"/>
    </row>
    <row r="299" spans="1:9" x14ac:dyDescent="0.2">
      <c r="A299" s="93"/>
    </row>
    <row r="300" spans="1:9" x14ac:dyDescent="0.2">
      <c r="A300" s="93"/>
    </row>
    <row r="301" spans="1:9" x14ac:dyDescent="0.2">
      <c r="A301" s="93"/>
    </row>
    <row r="302" spans="1:9" x14ac:dyDescent="0.2">
      <c r="A302" s="93"/>
    </row>
  </sheetData>
  <sheetProtection algorithmName="SHA-512" hashValue="B7oeg4B2qUQht5w2J+FQ4JknhE5eDQ+z2DmVszGJieyNp/ppdPnbyHFXnyxnz4qhX2W+Tv4vWwCVXlBFpvtgpA==" saltValue="QalML60PcS5h3sCvfUQtAw==" spinCount="100000" sheet="1" objects="1" scenarios="1"/>
  <mergeCells count="195">
    <mergeCell ref="A255:A256"/>
    <mergeCell ref="B255:B256"/>
    <mergeCell ref="C255:C256"/>
    <mergeCell ref="D255:D256"/>
    <mergeCell ref="A260:A263"/>
    <mergeCell ref="B260:B263"/>
    <mergeCell ref="C260:C263"/>
    <mergeCell ref="D260:D263"/>
    <mergeCell ref="A253:A254"/>
    <mergeCell ref="B253:B254"/>
    <mergeCell ref="C253:C254"/>
    <mergeCell ref="D253:D254"/>
    <mergeCell ref="A257:A258"/>
    <mergeCell ref="B257:B258"/>
    <mergeCell ref="C257:C258"/>
    <mergeCell ref="D257:D258"/>
    <mergeCell ref="A232:A238"/>
    <mergeCell ref="B232:B238"/>
    <mergeCell ref="C232:C238"/>
    <mergeCell ref="D232:D238"/>
    <mergeCell ref="A240:A242"/>
    <mergeCell ref="B240:B242"/>
    <mergeCell ref="C240:C242"/>
    <mergeCell ref="D240:D242"/>
    <mergeCell ref="A213:A221"/>
    <mergeCell ref="B213:B221"/>
    <mergeCell ref="C213:C221"/>
    <mergeCell ref="D213:D221"/>
    <mergeCell ref="A222:A231"/>
    <mergeCell ref="B222:B231"/>
    <mergeCell ref="C222:C231"/>
    <mergeCell ref="D222:D231"/>
    <mergeCell ref="A200:A203"/>
    <mergeCell ref="B200:B203"/>
    <mergeCell ref="C200:C203"/>
    <mergeCell ref="D200:D203"/>
    <mergeCell ref="A205:A212"/>
    <mergeCell ref="B205:B212"/>
    <mergeCell ref="C205:C212"/>
    <mergeCell ref="D205:D212"/>
    <mergeCell ref="A194:A196"/>
    <mergeCell ref="B194:B196"/>
    <mergeCell ref="C194:C196"/>
    <mergeCell ref="D194:D196"/>
    <mergeCell ref="A197:A199"/>
    <mergeCell ref="B197:B199"/>
    <mergeCell ref="C197:C199"/>
    <mergeCell ref="D197:D199"/>
    <mergeCell ref="A178:A184"/>
    <mergeCell ref="B178:B184"/>
    <mergeCell ref="C178:C184"/>
    <mergeCell ref="D178:D184"/>
    <mergeCell ref="A185:A192"/>
    <mergeCell ref="B185:B192"/>
    <mergeCell ref="C185:C192"/>
    <mergeCell ref="D185:D192"/>
    <mergeCell ref="A169:A173"/>
    <mergeCell ref="B169:B173"/>
    <mergeCell ref="C169:C173"/>
    <mergeCell ref="D169:D173"/>
    <mergeCell ref="A175:A177"/>
    <mergeCell ref="B175:B177"/>
    <mergeCell ref="C175:C177"/>
    <mergeCell ref="D175:D177"/>
    <mergeCell ref="A157:A163"/>
    <mergeCell ref="B157:B163"/>
    <mergeCell ref="C157:C163"/>
    <mergeCell ref="D157:D163"/>
    <mergeCell ref="A164:A168"/>
    <mergeCell ref="B164:B168"/>
    <mergeCell ref="C164:C168"/>
    <mergeCell ref="D164:D168"/>
    <mergeCell ref="A144:A148"/>
    <mergeCell ref="B144:B148"/>
    <mergeCell ref="C144:C148"/>
    <mergeCell ref="D144:D148"/>
    <mergeCell ref="A149:A153"/>
    <mergeCell ref="B149:B153"/>
    <mergeCell ref="C149:C153"/>
    <mergeCell ref="D149:D153"/>
    <mergeCell ref="A154:A155"/>
    <mergeCell ref="B154:B155"/>
    <mergeCell ref="C154:C155"/>
    <mergeCell ref="D154:D155"/>
    <mergeCell ref="A135:A139"/>
    <mergeCell ref="B135:B139"/>
    <mergeCell ref="C135:C139"/>
    <mergeCell ref="D135:D139"/>
    <mergeCell ref="A141:A143"/>
    <mergeCell ref="B141:B143"/>
    <mergeCell ref="C141:C143"/>
    <mergeCell ref="D141:D143"/>
    <mergeCell ref="A128:A131"/>
    <mergeCell ref="B128:B131"/>
    <mergeCell ref="C128:C131"/>
    <mergeCell ref="D128:D131"/>
    <mergeCell ref="A133:A134"/>
    <mergeCell ref="B133:B134"/>
    <mergeCell ref="C133:C134"/>
    <mergeCell ref="D133:D134"/>
    <mergeCell ref="A117:A124"/>
    <mergeCell ref="B117:B124"/>
    <mergeCell ref="C117:C124"/>
    <mergeCell ref="D117:D124"/>
    <mergeCell ref="A125:A127"/>
    <mergeCell ref="B125:B127"/>
    <mergeCell ref="C125:C127"/>
    <mergeCell ref="D125:D127"/>
    <mergeCell ref="A103:A112"/>
    <mergeCell ref="B103:B112"/>
    <mergeCell ref="C103:C112"/>
    <mergeCell ref="D103:D112"/>
    <mergeCell ref="A113:A116"/>
    <mergeCell ref="B113:B116"/>
    <mergeCell ref="C113:C116"/>
    <mergeCell ref="D113:D116"/>
    <mergeCell ref="A93:A98"/>
    <mergeCell ref="B93:B98"/>
    <mergeCell ref="C93:C98"/>
    <mergeCell ref="D93:D98"/>
    <mergeCell ref="A99:A102"/>
    <mergeCell ref="B99:B102"/>
    <mergeCell ref="C99:C102"/>
    <mergeCell ref="D99:D102"/>
    <mergeCell ref="A82:A85"/>
    <mergeCell ref="B82:B85"/>
    <mergeCell ref="C82:C85"/>
    <mergeCell ref="D82:D85"/>
    <mergeCell ref="A86:A91"/>
    <mergeCell ref="B86:B91"/>
    <mergeCell ref="C86:C91"/>
    <mergeCell ref="D86:D91"/>
    <mergeCell ref="A67:A74"/>
    <mergeCell ref="B67:B74"/>
    <mergeCell ref="C67:C74"/>
    <mergeCell ref="D67:D74"/>
    <mergeCell ref="A75:A81"/>
    <mergeCell ref="B75:B81"/>
    <mergeCell ref="C75:C81"/>
    <mergeCell ref="D75:D81"/>
    <mergeCell ref="A51:A57"/>
    <mergeCell ref="B51:B57"/>
    <mergeCell ref="C51:C57"/>
    <mergeCell ref="D51:D57"/>
    <mergeCell ref="A58:A66"/>
    <mergeCell ref="B58:B66"/>
    <mergeCell ref="C58:C66"/>
    <mergeCell ref="D58:D66"/>
    <mergeCell ref="A9:A15"/>
    <mergeCell ref="B9:B15"/>
    <mergeCell ref="C9:C15"/>
    <mergeCell ref="D9:D15"/>
    <mergeCell ref="A30:A37"/>
    <mergeCell ref="B30:B37"/>
    <mergeCell ref="C30:C37"/>
    <mergeCell ref="D30:D37"/>
    <mergeCell ref="A38:A50"/>
    <mergeCell ref="B38:B50"/>
    <mergeCell ref="C38:C50"/>
    <mergeCell ref="D38:D50"/>
    <mergeCell ref="A16:A22"/>
    <mergeCell ref="B16:B22"/>
    <mergeCell ref="C16:C22"/>
    <mergeCell ref="D16:D22"/>
    <mergeCell ref="A23:A29"/>
    <mergeCell ref="B23:B29"/>
    <mergeCell ref="C23:C29"/>
    <mergeCell ref="D23:D29"/>
    <mergeCell ref="A2:Q2"/>
    <mergeCell ref="A6:A7"/>
    <mergeCell ref="B6:B7"/>
    <mergeCell ref="C6:C7"/>
    <mergeCell ref="D6:D7"/>
    <mergeCell ref="E6:E7"/>
    <mergeCell ref="F6:F7"/>
    <mergeCell ref="G6:G7"/>
    <mergeCell ref="H6:H7"/>
    <mergeCell ref="I6:I7"/>
    <mergeCell ref="J6:J7"/>
    <mergeCell ref="K6:N6"/>
    <mergeCell ref="O6:O7"/>
    <mergeCell ref="P6:P7"/>
    <mergeCell ref="Q6:Q7"/>
    <mergeCell ref="D243:D245"/>
    <mergeCell ref="C243:C245"/>
    <mergeCell ref="B243:B245"/>
    <mergeCell ref="A243:A245"/>
    <mergeCell ref="D246:D248"/>
    <mergeCell ref="C246:C248"/>
    <mergeCell ref="B246:B248"/>
    <mergeCell ref="A246:A248"/>
    <mergeCell ref="A249:A251"/>
    <mergeCell ref="B249:B251"/>
    <mergeCell ref="C249:C251"/>
    <mergeCell ref="D249:D251"/>
  </mergeCells>
  <pageMargins left="0.7" right="0.7" top="0.75" bottom="0.75" header="0.3" footer="0.3"/>
  <pageSetup paperSize="5" scale="20" orientation="portrait" horizontalDpi="4294967293" verticalDpi="200" r:id="rId1"/>
  <extLst>
    <ext xmlns:x14="http://schemas.microsoft.com/office/spreadsheetml/2009/9/main" uri="{78C0D931-6437-407d-A8EE-F0AAD7539E65}">
      <x14:conditionalFormattings>
        <x14:conditionalFormatting xmlns:xm="http://schemas.microsoft.com/office/excel/2006/main">
          <x14:cfRule type="expression" priority="2" id="{2BAE1616-1B98-435E-A4E1-E8F828608916}">
            <xm:f>(VLOOKUP(P260,References!$B$8:$C$197,2,FALSE)="Secondary")</xm:f>
            <x14:dxf>
              <font>
                <strike val="0"/>
              </font>
              <fill>
                <patternFill>
                  <bgColor rgb="FFFFC000"/>
                </patternFill>
              </fill>
            </x14:dxf>
          </x14:cfRule>
          <xm:sqref>Q260:Q263</xm:sqref>
        </x14:conditionalFormatting>
        <x14:conditionalFormatting xmlns:xm="http://schemas.microsoft.com/office/excel/2006/main">
          <x14:cfRule type="expression" priority="23" id="{DB8B2297-315B-4A63-92D7-BFCE2FF9C087}">
            <xm:f>(VLOOKUP(P9,References!$B$8:$C$197,2,FALSE)="Secondary")</xm:f>
            <x14:dxf>
              <font>
                <strike val="0"/>
              </font>
              <fill>
                <patternFill>
                  <bgColor rgb="FFFFC000"/>
                </patternFill>
              </fill>
            </x14:dxf>
          </x14:cfRule>
          <xm:sqref>Q9:Q10</xm:sqref>
        </x14:conditionalFormatting>
        <x14:conditionalFormatting xmlns:xm="http://schemas.microsoft.com/office/excel/2006/main">
          <x14:cfRule type="expression" priority="22" id="{67C7994A-9772-42FC-9EC7-90260464062A}">
            <xm:f>(VLOOKUP(P9,References!$B$8:$C$197,2,FALSE)="Secondary")</xm:f>
            <x14:dxf>
              <font>
                <strike val="0"/>
              </font>
              <fill>
                <patternFill>
                  <bgColor rgb="FFFFC000"/>
                </patternFill>
              </fill>
            </x14:dxf>
          </x14:cfRule>
          <xm:sqref>Q9:Q20</xm:sqref>
        </x14:conditionalFormatting>
        <x14:conditionalFormatting xmlns:xm="http://schemas.microsoft.com/office/excel/2006/main">
          <x14:cfRule type="expression" priority="10" id="{1CADD160-E664-4E67-970A-C5B9D20C582B}">
            <xm:f>(VLOOKUP(P133,References!$B$8:$C$197,2,FALSE)="Secondary")</xm:f>
            <x14:dxf>
              <font>
                <strike val="0"/>
              </font>
              <fill>
                <patternFill>
                  <bgColor rgb="FFFFC000"/>
                </patternFill>
              </fill>
            </x14:dxf>
          </x14:cfRule>
          <xm:sqref>Q133:Q139</xm:sqref>
        </x14:conditionalFormatting>
        <x14:conditionalFormatting xmlns:xm="http://schemas.microsoft.com/office/excel/2006/main">
          <x14:cfRule type="expression" priority="9" id="{C00BAD2A-9629-48A0-B48E-91009F8000F7}">
            <xm:f>(VLOOKUP(P141,References!$B$8:$C$197,2,FALSE)="Secondary")</xm:f>
            <x14:dxf>
              <font>
                <strike val="0"/>
              </font>
              <fill>
                <patternFill>
                  <bgColor rgb="FFFFC000"/>
                </patternFill>
              </fill>
            </x14:dxf>
          </x14:cfRule>
          <xm:sqref>Q141:Q155</xm:sqref>
        </x14:conditionalFormatting>
        <x14:conditionalFormatting xmlns:xm="http://schemas.microsoft.com/office/excel/2006/main">
          <x14:cfRule type="expression" priority="8" id="{B4D0E123-DDAE-49AF-8783-7EC212FDB7E0}">
            <xm:f>(VLOOKUP(P157,References!$B$8:$C$197,2,FALSE)="Secondary")</xm:f>
            <x14:dxf>
              <font>
                <strike val="0"/>
              </font>
              <fill>
                <patternFill>
                  <bgColor rgb="FFFFC000"/>
                </patternFill>
              </fill>
            </x14:dxf>
          </x14:cfRule>
          <xm:sqref>Q157:Q173</xm:sqref>
        </x14:conditionalFormatting>
        <x14:conditionalFormatting xmlns:xm="http://schemas.microsoft.com/office/excel/2006/main">
          <x14:cfRule type="expression" priority="7" id="{4CC9AF89-7BDE-49A0-BF22-99F886416120}">
            <xm:f>(VLOOKUP(P175,References!$B$8:$C$197,2,FALSE)="Secondary")</xm:f>
            <x14:dxf>
              <font>
                <strike val="0"/>
              </font>
              <fill>
                <patternFill>
                  <bgColor rgb="FFFFC000"/>
                </patternFill>
              </fill>
            </x14:dxf>
          </x14:cfRule>
          <xm:sqref>Q175:Q192</xm:sqref>
        </x14:conditionalFormatting>
        <x14:conditionalFormatting xmlns:xm="http://schemas.microsoft.com/office/excel/2006/main">
          <x14:cfRule type="expression" priority="6" id="{FA54FCF4-4E8E-4166-891E-7AD2F14EBF2E}">
            <xm:f>(VLOOKUP(P194,References!$B$8:$C$197,2,FALSE)="Secondary")</xm:f>
            <x14:dxf>
              <font>
                <strike val="0"/>
              </font>
              <fill>
                <patternFill>
                  <bgColor rgb="FFFFC000"/>
                </patternFill>
              </fill>
            </x14:dxf>
          </x14:cfRule>
          <xm:sqref>Q194:Q203</xm:sqref>
        </x14:conditionalFormatting>
        <x14:conditionalFormatting xmlns:xm="http://schemas.microsoft.com/office/excel/2006/main">
          <x14:cfRule type="expression" priority="5" id="{C8F15CBE-0A05-4B20-93BE-DB62217D5684}">
            <xm:f>(VLOOKUP(P205,References!$B$8:$C$197,2,FALSE)="Secondary")</xm:f>
            <x14:dxf>
              <font>
                <strike val="0"/>
              </font>
              <fill>
                <patternFill>
                  <bgColor rgb="FFFFC000"/>
                </patternFill>
              </fill>
            </x14:dxf>
          </x14:cfRule>
          <xm:sqref>Q205:Q238</xm:sqref>
        </x14:conditionalFormatting>
        <x14:conditionalFormatting xmlns:xm="http://schemas.microsoft.com/office/excel/2006/main">
          <x14:cfRule type="expression" priority="4" id="{DC55A812-EFA2-4E2E-A7CF-19CC07BCE2A1}">
            <xm:f>(VLOOKUP(P240,References!$B$8:$C$197,2,FALSE)="Secondary")</xm:f>
            <x14:dxf>
              <font>
                <strike val="0"/>
              </font>
              <fill>
                <patternFill>
                  <bgColor rgb="FFFFC000"/>
                </patternFill>
              </fill>
            </x14:dxf>
          </x14:cfRule>
          <xm:sqref>Q240:Q251</xm:sqref>
        </x14:conditionalFormatting>
        <x14:conditionalFormatting xmlns:xm="http://schemas.microsoft.com/office/excel/2006/main">
          <x14:cfRule type="expression" priority="3" id="{1A9B67BC-B78E-4AD0-B829-DB5C33D521DE}">
            <xm:f>(VLOOKUP(P253,References!$B$8:$C$197,2,FALSE)="Secondary")</xm:f>
            <x14:dxf>
              <font>
                <strike val="0"/>
              </font>
              <fill>
                <patternFill>
                  <bgColor rgb="FFFFC000"/>
                </patternFill>
              </fill>
            </x14:dxf>
          </x14:cfRule>
          <xm:sqref>Q253:Q258</xm:sqref>
        </x14:conditionalFormatting>
        <x14:conditionalFormatting xmlns:xm="http://schemas.microsoft.com/office/excel/2006/main">
          <x14:cfRule type="expression" priority="12" id="{514AFB03-9CE4-43F6-A1CA-FDB14AE5DB82}">
            <xm:f>(VLOOKUP(P18,References!$B$8:$C$197,2,FALSE)="Secondary")</xm:f>
            <x14:dxf>
              <font>
                <strike val="0"/>
              </font>
              <fill>
                <patternFill>
                  <bgColor rgb="FFFFC000"/>
                </patternFill>
              </fill>
            </x14:dxf>
          </x14:cfRule>
          <xm:sqref>Q18:Q91</xm:sqref>
        </x14:conditionalFormatting>
        <x14:conditionalFormatting xmlns:xm="http://schemas.microsoft.com/office/excel/2006/main">
          <x14:cfRule type="expression" priority="11" id="{E3A78A0F-E2AC-42F4-B459-FBDA5EC82764}">
            <xm:f>(VLOOKUP(P93,References!$B$8:$C$197,2,FALSE)="Secondary")</xm:f>
            <x14:dxf>
              <font>
                <strike val="0"/>
              </font>
              <fill>
                <patternFill>
                  <bgColor rgb="FFFFC000"/>
                </patternFill>
              </fill>
            </x14:dxf>
          </x14:cfRule>
          <xm:sqref>Q93:Q131</xm:sqref>
        </x14:conditionalFormatting>
        <x14:conditionalFormatting xmlns:xm="http://schemas.microsoft.com/office/excel/2006/main">
          <x14:cfRule type="expression" priority="1" id="{5B280E1A-D455-485B-ACA2-A1B364E058AA}">
            <xm:f>(VLOOKUP(P17,References!$B$8:$C$197,2,FALSE)="Secondary")</xm:f>
            <x14:dxf>
              <font>
                <strike val="0"/>
              </font>
              <fill>
                <patternFill>
                  <bgColor rgb="FFFFC000"/>
                </patternFill>
              </fill>
            </x14:dxf>
          </x14:cfRule>
          <xm:sqref>Q17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E9937-52E6-41F9-9EEE-705EF7551CE9}">
  <sheetPr>
    <tabColor rgb="FF92D050"/>
  </sheetPr>
  <dimension ref="A1:R384"/>
  <sheetViews>
    <sheetView zoomScale="80" zoomScaleNormal="80" workbookViewId="0">
      <pane ySplit="7" topLeftCell="A8" activePane="bottomLeft" state="frozen"/>
      <selection pane="bottomLeft" activeCell="A3" sqref="A3"/>
    </sheetView>
  </sheetViews>
  <sheetFormatPr baseColWidth="10" defaultColWidth="13.33203125" defaultRowHeight="16" x14ac:dyDescent="0.2"/>
  <cols>
    <col min="1" max="1" width="43.6640625" customWidth="1"/>
    <col min="3" max="3" width="15.6640625" customWidth="1"/>
    <col min="4" max="4" width="13.33203125" customWidth="1"/>
    <col min="5" max="6" width="13.33203125" hidden="1" customWidth="1"/>
    <col min="7" max="7" width="11.83203125" style="90" bestFit="1" customWidth="1"/>
    <col min="8" max="8" width="12.5" style="90" bestFit="1" customWidth="1"/>
    <col min="9" max="9" width="5.83203125" style="90" bestFit="1" customWidth="1"/>
    <col min="10" max="12" width="11.6640625" style="90" customWidth="1"/>
    <col min="13" max="13" width="11.6640625" style="90" bestFit="1" customWidth="1"/>
    <col min="14" max="14" width="28.83203125" style="91" hidden="1" customWidth="1"/>
    <col min="15" max="15" width="13.5" bestFit="1" customWidth="1"/>
    <col min="18" max="18" width="12.5" style="90" bestFit="1" customWidth="1"/>
  </cols>
  <sheetData>
    <row r="1" spans="1:18" ht="21" x14ac:dyDescent="0.25">
      <c r="A1" s="4" t="str">
        <f>'Main Table'!A1</f>
        <v>October 2021</v>
      </c>
      <c r="B1" s="69"/>
      <c r="C1" s="20"/>
      <c r="D1" s="20"/>
      <c r="E1" s="20"/>
      <c r="F1" s="20"/>
      <c r="G1" s="69"/>
      <c r="H1" s="69"/>
      <c r="I1" s="69"/>
      <c r="J1" s="69"/>
      <c r="K1" s="69"/>
      <c r="L1" s="69"/>
      <c r="M1" s="69"/>
      <c r="N1" s="182"/>
      <c r="O1" s="183"/>
      <c r="R1" s="5"/>
    </row>
    <row r="2" spans="1:18" ht="34.5" customHeight="1" x14ac:dyDescent="0.25">
      <c r="A2" s="864" t="s">
        <v>925</v>
      </c>
      <c r="B2" s="897"/>
      <c r="C2" s="897"/>
      <c r="D2" s="897"/>
      <c r="E2" s="897"/>
      <c r="F2" s="897"/>
      <c r="G2" s="897"/>
      <c r="H2" s="897"/>
      <c r="I2" s="897"/>
      <c r="J2" s="897"/>
      <c r="K2" s="897"/>
      <c r="L2" s="897"/>
      <c r="M2" s="897"/>
      <c r="N2" s="897"/>
      <c r="O2" s="897"/>
      <c r="R2" s="89"/>
    </row>
    <row r="3" spans="1:18" x14ac:dyDescent="0.2">
      <c r="A3" s="24"/>
      <c r="B3" s="17"/>
      <c r="C3" s="17"/>
      <c r="D3" s="17"/>
      <c r="E3" s="17"/>
      <c r="F3" s="17"/>
      <c r="G3" s="16"/>
      <c r="H3" s="16"/>
      <c r="I3" s="16"/>
      <c r="J3" s="16"/>
      <c r="K3" s="16"/>
      <c r="L3" s="16"/>
      <c r="M3" s="16"/>
      <c r="N3" s="29"/>
      <c r="O3" s="183"/>
    </row>
    <row r="4" spans="1:18" x14ac:dyDescent="0.2">
      <c r="A4" s="24"/>
      <c r="B4" s="2"/>
      <c r="C4" s="2"/>
      <c r="D4" s="2"/>
      <c r="E4" s="2"/>
      <c r="F4" s="2"/>
      <c r="G4" s="3"/>
      <c r="H4" s="3"/>
      <c r="I4" s="3"/>
      <c r="J4" s="3"/>
      <c r="K4" s="3"/>
      <c r="L4" s="3"/>
      <c r="M4" s="3"/>
      <c r="N4" s="10"/>
    </row>
    <row r="5" spans="1:18" ht="20" thickBot="1" x14ac:dyDescent="0.3">
      <c r="A5" s="174" t="s">
        <v>785</v>
      </c>
    </row>
    <row r="6" spans="1:18" s="107" customFormat="1" ht="18.75" customHeight="1" x14ac:dyDescent="0.25">
      <c r="A6" s="898" t="s">
        <v>32</v>
      </c>
      <c r="B6" s="878" t="s">
        <v>34</v>
      </c>
      <c r="C6" s="878" t="s">
        <v>715</v>
      </c>
      <c r="D6" s="878" t="s">
        <v>2</v>
      </c>
      <c r="E6" s="878" t="s">
        <v>34</v>
      </c>
      <c r="F6" s="878" t="s">
        <v>2</v>
      </c>
      <c r="G6" s="878" t="s">
        <v>904</v>
      </c>
      <c r="H6" s="878" t="s">
        <v>665</v>
      </c>
      <c r="I6" s="878" t="s">
        <v>579</v>
      </c>
      <c r="J6" s="882" t="s">
        <v>905</v>
      </c>
      <c r="K6" s="882"/>
      <c r="L6" s="882"/>
      <c r="M6" s="878" t="s">
        <v>716</v>
      </c>
      <c r="N6" s="878" t="s">
        <v>906</v>
      </c>
      <c r="O6" s="883" t="s">
        <v>907</v>
      </c>
      <c r="R6" s="108"/>
    </row>
    <row r="7" spans="1:18" s="107" customFormat="1" ht="21" thickBot="1" x14ac:dyDescent="0.3">
      <c r="A7" s="899"/>
      <c r="B7" s="879"/>
      <c r="C7" s="879"/>
      <c r="D7" s="879"/>
      <c r="E7" s="879"/>
      <c r="F7" s="879"/>
      <c r="G7" s="879"/>
      <c r="H7" s="879"/>
      <c r="I7" s="879"/>
      <c r="J7" s="613" t="s">
        <v>717</v>
      </c>
      <c r="K7" s="613" t="s">
        <v>718</v>
      </c>
      <c r="L7" s="613" t="s">
        <v>719</v>
      </c>
      <c r="M7" s="879"/>
      <c r="N7" s="879"/>
      <c r="O7" s="884"/>
      <c r="R7" s="108"/>
    </row>
    <row r="8" spans="1:18" s="109" customFormat="1" ht="17" thickBot="1" x14ac:dyDescent="0.25">
      <c r="A8" s="92" t="s">
        <v>141</v>
      </c>
      <c r="B8" s="200" t="s">
        <v>140</v>
      </c>
      <c r="C8" s="198"/>
      <c r="D8" s="198"/>
      <c r="E8" s="198"/>
      <c r="F8" s="198"/>
      <c r="G8" s="198"/>
      <c r="H8" s="198"/>
      <c r="I8" s="198"/>
      <c r="J8" s="198"/>
      <c r="K8" s="198"/>
      <c r="L8" s="198"/>
      <c r="M8" s="198"/>
      <c r="N8" s="198"/>
      <c r="O8" s="199"/>
    </row>
    <row r="9" spans="1:18" x14ac:dyDescent="0.2">
      <c r="A9" s="885" t="s">
        <v>33</v>
      </c>
      <c r="B9" s="887" t="s">
        <v>35</v>
      </c>
      <c r="C9" s="849">
        <v>214</v>
      </c>
      <c r="D9" s="831" t="s">
        <v>3</v>
      </c>
      <c r="E9" s="484" t="s">
        <v>35</v>
      </c>
      <c r="F9" s="468" t="s">
        <v>3</v>
      </c>
      <c r="G9" s="206">
        <v>2.93</v>
      </c>
      <c r="H9" s="206" t="s">
        <v>720</v>
      </c>
      <c r="I9" s="206" t="s">
        <v>668</v>
      </c>
      <c r="J9" s="614">
        <f>IF(H9="Pa",G9,IF(H9="kPa",G9*1000,IF(H9="log-Pa",10^G9,IF(H9="mm Hg",G9*133.322,0))))</f>
        <v>851.13803820237763</v>
      </c>
      <c r="K9" s="264">
        <f t="shared" ref="K9:K81" si="0">IF(H9="Pa",LOG(G9),IF(H9="kPa",LOG(G9*1000),IF(H9="log-Pa",G9,IF(H9="mm Hg",LOG(G9*133.322),0))))</f>
        <v>2.93</v>
      </c>
      <c r="L9" s="264">
        <f t="shared" ref="L9:L81" si="1">IF(H9="Pa",G9/133.322,IF(H9="kPa",(G9*1000)/133.322,IF(H9="log-Pa",(10^G9)/133.322,IF(H9="mm Hg",G9,0))))</f>
        <v>6.3840779331421489</v>
      </c>
      <c r="M9" s="206">
        <v>25</v>
      </c>
      <c r="N9" s="292" t="s">
        <v>522</v>
      </c>
      <c r="O9" s="146">
        <f>VLOOKUP(N9,References!$B$7:$F$197,5,FALSE)</f>
        <v>11</v>
      </c>
      <c r="R9"/>
    </row>
    <row r="10" spans="1:18" x14ac:dyDescent="0.2">
      <c r="A10" s="885"/>
      <c r="B10" s="887"/>
      <c r="C10" s="849"/>
      <c r="D10" s="831"/>
      <c r="E10" s="484" t="s">
        <v>35</v>
      </c>
      <c r="F10" s="468" t="s">
        <v>3</v>
      </c>
      <c r="G10" s="206">
        <v>2.12</v>
      </c>
      <c r="H10" s="206" t="s">
        <v>720</v>
      </c>
      <c r="I10" s="206" t="s">
        <v>721</v>
      </c>
      <c r="J10" s="614">
        <f t="shared" ref="J10:J81" si="2">IF(H10="Pa",G10,IF(H10="kPa",G10*1000,IF(H10="log-Pa",10^G10,IF(H10="mm Hg",G10*133.322,0))))</f>
        <v>131.82567385564084</v>
      </c>
      <c r="K10" s="264">
        <f t="shared" si="0"/>
        <v>2.12</v>
      </c>
      <c r="L10" s="617">
        <f t="shared" si="1"/>
        <v>0.98877659992830025</v>
      </c>
      <c r="M10" s="206">
        <v>25</v>
      </c>
      <c r="N10" s="292" t="s">
        <v>522</v>
      </c>
      <c r="O10" s="146">
        <f>VLOOKUP(N10,References!$B$7:$F$197,5,FALSE)</f>
        <v>11</v>
      </c>
      <c r="R10"/>
    </row>
    <row r="11" spans="1:18" x14ac:dyDescent="0.2">
      <c r="A11" s="885"/>
      <c r="B11" s="887"/>
      <c r="C11" s="849"/>
      <c r="D11" s="831"/>
      <c r="E11" s="484" t="s">
        <v>35</v>
      </c>
      <c r="F11" s="468" t="s">
        <v>3</v>
      </c>
      <c r="G11" s="206">
        <v>1.26</v>
      </c>
      <c r="H11" s="206" t="s">
        <v>723</v>
      </c>
      <c r="I11" s="206" t="s">
        <v>668</v>
      </c>
      <c r="J11" s="614">
        <f t="shared" si="2"/>
        <v>1260</v>
      </c>
      <c r="K11" s="264">
        <f t="shared" si="0"/>
        <v>3.1003705451175629</v>
      </c>
      <c r="L11" s="617">
        <f t="shared" si="1"/>
        <v>9.4508033182820537</v>
      </c>
      <c r="M11" s="206">
        <v>25</v>
      </c>
      <c r="N11" s="292" t="s">
        <v>595</v>
      </c>
      <c r="O11" s="146">
        <f>VLOOKUP(N11,References!$B$7:$F$197,5,FALSE)</f>
        <v>45</v>
      </c>
      <c r="R11"/>
    </row>
    <row r="12" spans="1:18" x14ac:dyDescent="0.2">
      <c r="A12" s="885"/>
      <c r="B12" s="887"/>
      <c r="C12" s="849"/>
      <c r="D12" s="831"/>
      <c r="E12" s="484" t="s">
        <v>35</v>
      </c>
      <c r="F12" s="468" t="s">
        <v>3</v>
      </c>
      <c r="G12" s="206">
        <v>2.4</v>
      </c>
      <c r="H12" s="206" t="s">
        <v>720</v>
      </c>
      <c r="I12" s="206" t="s">
        <v>725</v>
      </c>
      <c r="J12" s="614">
        <f t="shared" ref="J12" si="3">IF(H12="Pa",G12,IF(H12="kPa",G12*1000,IF(H12="log-Pa",10^G12,IF(H12="mm Hg",G12*133.322,0))))</f>
        <v>251.18864315095806</v>
      </c>
      <c r="K12" s="264">
        <f t="shared" ref="K12" si="4">IF(H12="Pa",LOG(G12),IF(H12="kPa",LOG(G12*1000),IF(H12="log-Pa",G12,IF(H12="mm Hg",LOG(G12*133.322),0))))</f>
        <v>2.4</v>
      </c>
      <c r="L12" s="617">
        <f t="shared" ref="L12" si="5">IF(H12="Pa",G12/133.322,IF(H12="kPa",(G12*1000)/133.322,IF(H12="log-Pa",(10^G12)/133.322,IF(H12="mm Hg",G12,0))))</f>
        <v>1.8840749700046358</v>
      </c>
      <c r="M12" s="206">
        <v>25</v>
      </c>
      <c r="N12" s="292" t="s">
        <v>593</v>
      </c>
      <c r="O12" s="146">
        <f>VLOOKUP(N12,References!$B$7:$F$197,5,FALSE)</f>
        <v>40</v>
      </c>
      <c r="R12"/>
    </row>
    <row r="13" spans="1:18" x14ac:dyDescent="0.2">
      <c r="A13" s="885"/>
      <c r="B13" s="887"/>
      <c r="C13" s="849"/>
      <c r="D13" s="831"/>
      <c r="E13" s="484" t="s">
        <v>35</v>
      </c>
      <c r="F13" s="468" t="s">
        <v>3</v>
      </c>
      <c r="G13" s="206">
        <v>3.59</v>
      </c>
      <c r="H13" s="206" t="s">
        <v>720</v>
      </c>
      <c r="I13" s="206" t="s">
        <v>672</v>
      </c>
      <c r="J13" s="614">
        <f>IF(H13="Pa",G13,IF(H13="kPa",G13*1000,IF(H13="log-Pa",10^G13,IF(H13="mm Hg",G13*133.322,0))))</f>
        <v>3890.451449942811</v>
      </c>
      <c r="K13" s="264">
        <f>IF(H13="Pa",LOG(G13),IF(H13="kPa",LOG(G13*1000),IF(H13="log-Pa",G13,IF(H13="mm Hg",LOG(G13*133.322),0))))</f>
        <v>3.59</v>
      </c>
      <c r="L13" s="614">
        <f>IF(H13="Pa",G13/133.322,IF(H13="kPa",(G13*1000)/133.322,IF(H13="log-Pa",(10^G13)/133.322,IF(H13="mm Hg",G13,0))))</f>
        <v>29.180866248202179</v>
      </c>
      <c r="M13" s="206" t="s">
        <v>722</v>
      </c>
      <c r="N13" s="292" t="s">
        <v>532</v>
      </c>
      <c r="O13" s="146">
        <f>VLOOKUP(N13,References!$B$7:$F$197,5,FALSE)</f>
        <v>77</v>
      </c>
      <c r="R13"/>
    </row>
    <row r="14" spans="1:18" x14ac:dyDescent="0.2">
      <c r="A14" s="885"/>
      <c r="B14" s="887"/>
      <c r="C14" s="849"/>
      <c r="D14" s="831"/>
      <c r="E14" s="484" t="s">
        <v>35</v>
      </c>
      <c r="F14" s="468" t="s">
        <v>3</v>
      </c>
      <c r="G14" s="209">
        <v>2.0005999999999999</v>
      </c>
      <c r="H14" s="209" t="s">
        <v>723</v>
      </c>
      <c r="I14" s="209" t="s">
        <v>668</v>
      </c>
      <c r="J14" s="672">
        <f t="shared" si="2"/>
        <v>2000.6</v>
      </c>
      <c r="K14" s="648">
        <f t="shared" si="0"/>
        <v>3.3011602644692082</v>
      </c>
      <c r="L14" s="672">
        <f t="shared" si="1"/>
        <v>15.005775490916728</v>
      </c>
      <c r="M14" s="209">
        <v>37.700000000000003</v>
      </c>
      <c r="N14" s="673" t="s">
        <v>867</v>
      </c>
      <c r="O14" s="146">
        <f>VLOOKUP(N14,References!$B$7:$F$197,5,FALSE)</f>
        <v>71</v>
      </c>
      <c r="R14"/>
    </row>
    <row r="15" spans="1:18" x14ac:dyDescent="0.2">
      <c r="A15" s="885"/>
      <c r="B15" s="887"/>
      <c r="C15" s="849"/>
      <c r="D15" s="831"/>
      <c r="E15" s="484" t="s">
        <v>35</v>
      </c>
      <c r="F15" s="468" t="s">
        <v>3</v>
      </c>
      <c r="G15" s="209">
        <v>1.18</v>
      </c>
      <c r="H15" s="209" t="s">
        <v>723</v>
      </c>
      <c r="I15" s="209" t="s">
        <v>725</v>
      </c>
      <c r="J15" s="672">
        <f t="shared" si="2"/>
        <v>1180</v>
      </c>
      <c r="K15" s="648">
        <f t="shared" si="0"/>
        <v>3.0718820073061255</v>
      </c>
      <c r="L15" s="648">
        <f t="shared" si="1"/>
        <v>8.8507523139466855</v>
      </c>
      <c r="M15" s="209">
        <v>25</v>
      </c>
      <c r="N15" s="673" t="s">
        <v>867</v>
      </c>
      <c r="O15" s="146">
        <f>VLOOKUP(N15,References!$B$7:$F$197,5,FALSE)</f>
        <v>71</v>
      </c>
      <c r="R15"/>
    </row>
    <row r="16" spans="1:18" x14ac:dyDescent="0.2">
      <c r="A16" s="885"/>
      <c r="B16" s="887"/>
      <c r="C16" s="849"/>
      <c r="D16" s="831"/>
      <c r="E16" s="484" t="s">
        <v>35</v>
      </c>
      <c r="F16" s="468" t="s">
        <v>3</v>
      </c>
      <c r="G16" s="209">
        <v>-0.65</v>
      </c>
      <c r="H16" s="209" t="s">
        <v>720</v>
      </c>
      <c r="I16" s="209" t="s">
        <v>668</v>
      </c>
      <c r="J16" s="647">
        <f t="shared" si="2"/>
        <v>0.22387211385683392</v>
      </c>
      <c r="K16" s="648">
        <f t="shared" si="0"/>
        <v>-0.65</v>
      </c>
      <c r="L16" s="664">
        <f t="shared" si="1"/>
        <v>1.6791835845309396E-3</v>
      </c>
      <c r="M16" s="209" t="s">
        <v>722</v>
      </c>
      <c r="N16" s="673" t="s">
        <v>756</v>
      </c>
      <c r="O16" s="146">
        <f>VLOOKUP(N16,References!$B$7:$F$197,5,FALSE)</f>
        <v>34</v>
      </c>
      <c r="R16"/>
    </row>
    <row r="17" spans="1:18" x14ac:dyDescent="0.2">
      <c r="A17" s="885"/>
      <c r="B17" s="887"/>
      <c r="C17" s="849"/>
      <c r="D17" s="831"/>
      <c r="E17" s="484" t="s">
        <v>35</v>
      </c>
      <c r="F17" s="468" t="s">
        <v>3</v>
      </c>
      <c r="G17" s="209">
        <v>3.92</v>
      </c>
      <c r="H17" s="206" t="s">
        <v>719</v>
      </c>
      <c r="I17" s="206" t="s">
        <v>726</v>
      </c>
      <c r="J17" s="614">
        <f>IF(H17="Pa",G17,IF(H17="kPa",G17*1000,IF(H17="log-Pa",10^G17,IF(H17="mm Hg",G17*133.322,0))))</f>
        <v>522.62224000000003</v>
      </c>
      <c r="K17" s="264">
        <f>IF(H17="Pa",LOG(G17),IF(H17="kPa",LOG(G17*1000),IF(H17="log-Pa",G17,IF(H17="mm Hg",LOG(G17*133.322),0))))</f>
        <v>2.7181878870288179</v>
      </c>
      <c r="L17" s="264">
        <f>IF(H17="Pa",G17/133.322,IF(H17="kPa",(G17*1000)/133.322,IF(H17="log-Pa",(10^G17)/133.322,IF(H17="mm Hg",G17,0))))</f>
        <v>3.92</v>
      </c>
      <c r="M17" s="206" t="s">
        <v>722</v>
      </c>
      <c r="N17" s="292" t="s">
        <v>677</v>
      </c>
      <c r="O17" s="146">
        <f>VLOOKUP(N17,References!$B$7:$F$197,5,FALSE)</f>
        <v>23</v>
      </c>
      <c r="R17"/>
    </row>
    <row r="18" spans="1:18" x14ac:dyDescent="0.2">
      <c r="A18" s="885"/>
      <c r="B18" s="887"/>
      <c r="C18" s="849"/>
      <c r="D18" s="831"/>
      <c r="E18" s="484" t="s">
        <v>35</v>
      </c>
      <c r="F18" s="468" t="s">
        <v>3</v>
      </c>
      <c r="G18" s="209">
        <v>9.8000000000000007</v>
      </c>
      <c r="H18" s="206" t="s">
        <v>719</v>
      </c>
      <c r="I18" s="206" t="s">
        <v>674</v>
      </c>
      <c r="J18" s="614">
        <f t="shared" si="2"/>
        <v>1306.5556000000001</v>
      </c>
      <c r="K18" s="264">
        <f t="shared" si="0"/>
        <v>3.1161278957008554</v>
      </c>
      <c r="L18" s="206">
        <f t="shared" si="1"/>
        <v>9.8000000000000007</v>
      </c>
      <c r="M18" s="206" t="s">
        <v>722</v>
      </c>
      <c r="N18" s="292" t="s">
        <v>677</v>
      </c>
      <c r="O18" s="146">
        <f>VLOOKUP(N18,References!$B$7:$F$197,5,FALSE)</f>
        <v>23</v>
      </c>
      <c r="R18"/>
    </row>
    <row r="19" spans="1:18" x14ac:dyDescent="0.2">
      <c r="A19" s="885"/>
      <c r="B19" s="887"/>
      <c r="C19" s="849"/>
      <c r="D19" s="831"/>
      <c r="E19" s="484" t="s">
        <v>35</v>
      </c>
      <c r="F19" s="468" t="s">
        <v>3</v>
      </c>
      <c r="G19" s="209">
        <v>33.6</v>
      </c>
      <c r="H19" s="206" t="s">
        <v>719</v>
      </c>
      <c r="I19" s="206" t="s">
        <v>676</v>
      </c>
      <c r="J19" s="614">
        <f t="shared" si="2"/>
        <v>4479.6192000000001</v>
      </c>
      <c r="K19" s="264">
        <f t="shared" si="0"/>
        <v>3.6512410973982043</v>
      </c>
      <c r="L19" s="614">
        <f t="shared" si="1"/>
        <v>33.6</v>
      </c>
      <c r="M19" s="206" t="s">
        <v>722</v>
      </c>
      <c r="N19" s="292" t="s">
        <v>677</v>
      </c>
      <c r="O19" s="146">
        <f>VLOOKUP(N19,References!$B$7:$F$197,5,FALSE)</f>
        <v>23</v>
      </c>
      <c r="R19"/>
    </row>
    <row r="20" spans="1:18" x14ac:dyDescent="0.2">
      <c r="A20" s="890" t="s">
        <v>36</v>
      </c>
      <c r="B20" s="891" t="s">
        <v>37</v>
      </c>
      <c r="C20" s="848">
        <v>264.10000000000002</v>
      </c>
      <c r="D20" s="830" t="s">
        <v>4</v>
      </c>
      <c r="E20" s="489" t="s">
        <v>37</v>
      </c>
      <c r="F20" s="475" t="s">
        <v>4</v>
      </c>
      <c r="G20" s="224">
        <v>2.5299999999999998</v>
      </c>
      <c r="H20" s="224" t="s">
        <v>720</v>
      </c>
      <c r="I20" s="224" t="s">
        <v>721</v>
      </c>
      <c r="J20" s="624">
        <f t="shared" si="2"/>
        <v>338.84415613920248</v>
      </c>
      <c r="K20" s="276">
        <f t="shared" si="0"/>
        <v>2.5299999999999998</v>
      </c>
      <c r="L20" s="276">
        <f t="shared" si="1"/>
        <v>2.5415472025562358</v>
      </c>
      <c r="M20" s="224">
        <v>25</v>
      </c>
      <c r="N20" s="674" t="s">
        <v>522</v>
      </c>
      <c r="O20" s="188">
        <f>VLOOKUP(N20,References!$B$7:$F$197,5,FALSE)</f>
        <v>11</v>
      </c>
      <c r="R20"/>
    </row>
    <row r="21" spans="1:18" x14ac:dyDescent="0.2">
      <c r="A21" s="885"/>
      <c r="B21" s="887"/>
      <c r="C21" s="849"/>
      <c r="D21" s="831"/>
      <c r="E21" s="484" t="s">
        <v>37</v>
      </c>
      <c r="F21" s="468" t="s">
        <v>4</v>
      </c>
      <c r="G21" s="206">
        <v>2.72</v>
      </c>
      <c r="H21" s="206" t="s">
        <v>723</v>
      </c>
      <c r="I21" s="206" t="s">
        <v>668</v>
      </c>
      <c r="J21" s="614">
        <f t="shared" si="2"/>
        <v>2720</v>
      </c>
      <c r="K21" s="264">
        <f t="shared" si="0"/>
        <v>3.4345689040341987</v>
      </c>
      <c r="L21" s="614">
        <f t="shared" ref="L21:L22" si="6">IF(H21="Pa",G21/133.322,IF(H21="kPa",(G21*1000)/133.322,IF(H21="log-Pa",(10^G21)/133.322,IF(H21="mm Hg",G21,0))))</f>
        <v>20.401734147402529</v>
      </c>
      <c r="M21" s="206">
        <v>25</v>
      </c>
      <c r="N21" s="292" t="s">
        <v>595</v>
      </c>
      <c r="O21" s="146">
        <f>VLOOKUP(N21,References!$B$7:$F$197,5,FALSE)</f>
        <v>45</v>
      </c>
      <c r="R21"/>
    </row>
    <row r="22" spans="1:18" x14ac:dyDescent="0.2">
      <c r="A22" s="885"/>
      <c r="B22" s="887"/>
      <c r="C22" s="849"/>
      <c r="D22" s="831"/>
      <c r="E22" s="484" t="s">
        <v>37</v>
      </c>
      <c r="F22" s="468" t="s">
        <v>4</v>
      </c>
      <c r="G22" s="206">
        <v>2.1800000000000002</v>
      </c>
      <c r="H22" s="206" t="s">
        <v>720</v>
      </c>
      <c r="I22" s="206" t="s">
        <v>725</v>
      </c>
      <c r="J22" s="614">
        <f t="shared" ref="J22" si="7">IF(H22="Pa",G22,IF(H22="kPa",G22*1000,IF(H22="log-Pa",10^G22,IF(H22="mm Hg",G22*133.322,0))))</f>
        <v>151.3561248436209</v>
      </c>
      <c r="K22" s="264">
        <f t="shared" ref="K22" si="8">IF(H22="Pa",LOG(G22),IF(H22="kPa",LOG(G22*1000),IF(H22="log-Pa",G22,IF(H22="mm Hg",LOG(G22*133.322),0))))</f>
        <v>2.1800000000000002</v>
      </c>
      <c r="L22" s="614">
        <f t="shared" si="6"/>
        <v>1.1352674340590518</v>
      </c>
      <c r="M22" s="206">
        <v>25</v>
      </c>
      <c r="N22" s="292" t="s">
        <v>593</v>
      </c>
      <c r="O22" s="146">
        <f>VLOOKUP(N22,References!$B$7:$F$197,5,FALSE)</f>
        <v>40</v>
      </c>
      <c r="R22"/>
    </row>
    <row r="23" spans="1:18" x14ac:dyDescent="0.2">
      <c r="A23" s="885"/>
      <c r="B23" s="887"/>
      <c r="C23" s="849"/>
      <c r="D23" s="831"/>
      <c r="E23" s="484" t="s">
        <v>37</v>
      </c>
      <c r="F23" s="468" t="s">
        <v>4</v>
      </c>
      <c r="G23" s="206">
        <f>3.13</f>
        <v>3.13</v>
      </c>
      <c r="H23" s="206" t="s">
        <v>720</v>
      </c>
      <c r="I23" s="206" t="s">
        <v>672</v>
      </c>
      <c r="J23" s="614">
        <f t="shared" si="2"/>
        <v>1348.9628825916541</v>
      </c>
      <c r="K23" s="264">
        <f t="shared" si="0"/>
        <v>3.13</v>
      </c>
      <c r="L23" s="614">
        <f t="shared" si="1"/>
        <v>10.118081656378198</v>
      </c>
      <c r="M23" s="206" t="s">
        <v>722</v>
      </c>
      <c r="N23" s="292" t="s">
        <v>532</v>
      </c>
      <c r="O23" s="146">
        <f>VLOOKUP(N23,References!$B$7:$F$197,5,FALSE)</f>
        <v>77</v>
      </c>
      <c r="R23"/>
    </row>
    <row r="24" spans="1:18" x14ac:dyDescent="0.2">
      <c r="A24" s="885"/>
      <c r="B24" s="887"/>
      <c r="C24" s="849"/>
      <c r="D24" s="831"/>
      <c r="E24" s="484" t="s">
        <v>37</v>
      </c>
      <c r="F24" s="468" t="s">
        <v>4</v>
      </c>
      <c r="G24" s="209">
        <v>0.05</v>
      </c>
      <c r="H24" s="209" t="s">
        <v>720</v>
      </c>
      <c r="I24" s="209" t="s">
        <v>668</v>
      </c>
      <c r="J24" s="648">
        <f t="shared" si="2"/>
        <v>1.1220184543019636</v>
      </c>
      <c r="K24" s="648">
        <f t="shared" si="0"/>
        <v>0.05</v>
      </c>
      <c r="L24" s="664">
        <f t="shared" si="1"/>
        <v>8.4158537548338873E-3</v>
      </c>
      <c r="M24" s="209" t="s">
        <v>722</v>
      </c>
      <c r="N24" s="673" t="s">
        <v>756</v>
      </c>
      <c r="O24" s="146">
        <f>VLOOKUP(N24,References!$B$7:$F$197,5,FALSE)</f>
        <v>34</v>
      </c>
      <c r="R24"/>
    </row>
    <row r="25" spans="1:18" x14ac:dyDescent="0.2">
      <c r="A25" s="885"/>
      <c r="B25" s="887"/>
      <c r="C25" s="849"/>
      <c r="D25" s="831"/>
      <c r="E25" s="484" t="s">
        <v>37</v>
      </c>
      <c r="F25" s="468" t="s">
        <v>4</v>
      </c>
      <c r="G25" s="209">
        <v>0.92300000000000004</v>
      </c>
      <c r="H25" s="206" t="s">
        <v>719</v>
      </c>
      <c r="I25" s="206" t="s">
        <v>726</v>
      </c>
      <c r="J25" s="614">
        <f t="shared" si="2"/>
        <v>123.056206</v>
      </c>
      <c r="K25" s="264">
        <f t="shared" si="0"/>
        <v>2.0901035210342727</v>
      </c>
      <c r="L25" s="206">
        <f t="shared" si="1"/>
        <v>0.92300000000000004</v>
      </c>
      <c r="M25" s="206" t="s">
        <v>722</v>
      </c>
      <c r="N25" s="292" t="s">
        <v>677</v>
      </c>
      <c r="O25" s="146">
        <f>VLOOKUP(N25,References!$B$7:$F$197,5,FALSE)</f>
        <v>23</v>
      </c>
      <c r="R25"/>
    </row>
    <row r="26" spans="1:18" x14ac:dyDescent="0.2">
      <c r="A26" s="885"/>
      <c r="B26" s="887"/>
      <c r="C26" s="849"/>
      <c r="D26" s="831"/>
      <c r="E26" s="484" t="s">
        <v>37</v>
      </c>
      <c r="F26" s="468" t="s">
        <v>4</v>
      </c>
      <c r="G26" s="209">
        <v>7.93</v>
      </c>
      <c r="H26" s="206" t="s">
        <v>719</v>
      </c>
      <c r="I26" s="206" t="s">
        <v>674</v>
      </c>
      <c r="J26" s="614">
        <f t="shared" si="2"/>
        <v>1057.2434599999999</v>
      </c>
      <c r="K26" s="264">
        <f t="shared" si="0"/>
        <v>3.0241750073259643</v>
      </c>
      <c r="L26" s="206">
        <f t="shared" si="1"/>
        <v>7.93</v>
      </c>
      <c r="M26" s="206" t="s">
        <v>722</v>
      </c>
      <c r="N26" s="292" t="s">
        <v>677</v>
      </c>
      <c r="O26" s="146">
        <f>VLOOKUP(N26,References!$B$7:$F$197,5,FALSE)</f>
        <v>23</v>
      </c>
      <c r="R26"/>
    </row>
    <row r="27" spans="1:18" x14ac:dyDescent="0.2">
      <c r="A27" s="886"/>
      <c r="B27" s="888"/>
      <c r="C27" s="889"/>
      <c r="D27" s="832"/>
      <c r="E27" s="485" t="s">
        <v>37</v>
      </c>
      <c r="F27" s="476" t="s">
        <v>4</v>
      </c>
      <c r="G27" s="447">
        <v>6.62</v>
      </c>
      <c r="H27" s="226" t="s">
        <v>719</v>
      </c>
      <c r="I27" s="226" t="s">
        <v>676</v>
      </c>
      <c r="J27" s="620">
        <f t="shared" si="2"/>
        <v>882.59163999999998</v>
      </c>
      <c r="K27" s="278">
        <f t="shared" si="0"/>
        <v>2.9457598094480604</v>
      </c>
      <c r="L27" s="226">
        <f t="shared" si="1"/>
        <v>6.62</v>
      </c>
      <c r="M27" s="226" t="s">
        <v>722</v>
      </c>
      <c r="N27" s="675" t="s">
        <v>677</v>
      </c>
      <c r="O27" s="189">
        <f>VLOOKUP(N27,References!$B$7:$F$197,5,FALSE)</f>
        <v>23</v>
      </c>
      <c r="R27"/>
    </row>
    <row r="28" spans="1:18" x14ac:dyDescent="0.2">
      <c r="A28" s="885" t="s">
        <v>38</v>
      </c>
      <c r="B28" s="887" t="s">
        <v>39</v>
      </c>
      <c r="C28" s="831">
        <v>314.10000000000002</v>
      </c>
      <c r="D28" s="831" t="s">
        <v>5</v>
      </c>
      <c r="E28" s="468" t="s">
        <v>39</v>
      </c>
      <c r="F28" s="468" t="s">
        <v>5</v>
      </c>
      <c r="G28" s="206">
        <v>2.08</v>
      </c>
      <c r="H28" s="206" t="s">
        <v>720</v>
      </c>
      <c r="I28" s="206" t="s">
        <v>721</v>
      </c>
      <c r="J28" s="614">
        <f t="shared" si="2"/>
        <v>120.22644346174135</v>
      </c>
      <c r="K28" s="264">
        <f t="shared" si="0"/>
        <v>2.08</v>
      </c>
      <c r="L28" s="617">
        <f t="shared" si="1"/>
        <v>0.9017749768360912</v>
      </c>
      <c r="M28" s="206">
        <v>25</v>
      </c>
      <c r="N28" s="292" t="s">
        <v>522</v>
      </c>
      <c r="O28" s="146">
        <f>VLOOKUP(N28,References!$B$7:$F$197,5,FALSE)</f>
        <v>11</v>
      </c>
    </row>
    <row r="29" spans="1:18" x14ac:dyDescent="0.2">
      <c r="A29" s="885"/>
      <c r="B29" s="887"/>
      <c r="C29" s="831"/>
      <c r="D29" s="831"/>
      <c r="E29" s="468" t="s">
        <v>39</v>
      </c>
      <c r="F29" s="468" t="s">
        <v>5</v>
      </c>
      <c r="G29" s="206">
        <v>1.96</v>
      </c>
      <c r="H29" s="206" t="s">
        <v>720</v>
      </c>
      <c r="I29" s="206" t="s">
        <v>725</v>
      </c>
      <c r="J29" s="614">
        <f t="shared" si="2"/>
        <v>91.201083935590972</v>
      </c>
      <c r="K29" s="264">
        <f t="shared" si="0"/>
        <v>1.96</v>
      </c>
      <c r="L29" s="617">
        <f t="shared" si="1"/>
        <v>0.68406627515032004</v>
      </c>
      <c r="M29" s="206">
        <v>25</v>
      </c>
      <c r="N29" s="292" t="s">
        <v>593</v>
      </c>
      <c r="O29" s="146">
        <f>VLOOKUP(N29,References!$B$7:$F$197,5,FALSE)</f>
        <v>40</v>
      </c>
      <c r="R29"/>
    </row>
    <row r="30" spans="1:18" x14ac:dyDescent="0.2">
      <c r="A30" s="885"/>
      <c r="B30" s="887"/>
      <c r="C30" s="831"/>
      <c r="D30" s="831"/>
      <c r="E30" s="468" t="s">
        <v>39</v>
      </c>
      <c r="F30" s="468" t="s">
        <v>5</v>
      </c>
      <c r="G30" s="206">
        <v>2.66</v>
      </c>
      <c r="H30" s="206" t="s">
        <v>720</v>
      </c>
      <c r="I30" s="206" t="s">
        <v>672</v>
      </c>
      <c r="J30" s="614">
        <f t="shared" si="2"/>
        <v>457.0881896148756</v>
      </c>
      <c r="K30" s="264">
        <f t="shared" si="0"/>
        <v>2.66</v>
      </c>
      <c r="L30" s="264">
        <f t="shared" si="1"/>
        <v>3.4284528406030184</v>
      </c>
      <c r="M30" s="206" t="s">
        <v>722</v>
      </c>
      <c r="N30" s="292" t="s">
        <v>532</v>
      </c>
      <c r="O30" s="146">
        <f>VLOOKUP(N30,References!$B$7:$F$197,5,FALSE)</f>
        <v>77</v>
      </c>
      <c r="R30"/>
    </row>
    <row r="31" spans="1:18" x14ac:dyDescent="0.2">
      <c r="A31" s="885"/>
      <c r="B31" s="887"/>
      <c r="C31" s="831"/>
      <c r="D31" s="831"/>
      <c r="E31" s="468" t="s">
        <v>39</v>
      </c>
      <c r="F31" s="468" t="s">
        <v>5</v>
      </c>
      <c r="G31" s="209">
        <v>0.71</v>
      </c>
      <c r="H31" s="209" t="s">
        <v>720</v>
      </c>
      <c r="I31" s="209" t="s">
        <v>668</v>
      </c>
      <c r="J31" s="648">
        <f t="shared" si="2"/>
        <v>5.1286138399136494</v>
      </c>
      <c r="K31" s="648">
        <f t="shared" si="0"/>
        <v>0.71</v>
      </c>
      <c r="L31" s="647">
        <f t="shared" si="1"/>
        <v>3.8467873568605704E-2</v>
      </c>
      <c r="M31" s="209" t="s">
        <v>722</v>
      </c>
      <c r="N31" s="673" t="s">
        <v>756</v>
      </c>
      <c r="O31" s="146">
        <f>VLOOKUP(N31,References!$B$7:$F$197,5,FALSE)</f>
        <v>34</v>
      </c>
      <c r="R31"/>
    </row>
    <row r="32" spans="1:18" x14ac:dyDescent="0.2">
      <c r="A32" s="885"/>
      <c r="B32" s="887"/>
      <c r="C32" s="831"/>
      <c r="D32" s="831"/>
      <c r="E32" s="468" t="s">
        <v>39</v>
      </c>
      <c r="F32" s="468" t="s">
        <v>5</v>
      </c>
      <c r="G32" s="209">
        <v>2.06</v>
      </c>
      <c r="H32" s="209" t="s">
        <v>720</v>
      </c>
      <c r="I32" s="209" t="s">
        <v>672</v>
      </c>
      <c r="J32" s="672">
        <f t="shared" si="2"/>
        <v>114.81536214968835</v>
      </c>
      <c r="K32" s="648">
        <f t="shared" si="0"/>
        <v>2.06</v>
      </c>
      <c r="L32" s="647">
        <f t="shared" si="1"/>
        <v>0.86118841713811933</v>
      </c>
      <c r="M32" s="209" t="s">
        <v>722</v>
      </c>
      <c r="N32" s="673" t="s">
        <v>544</v>
      </c>
      <c r="O32" s="146">
        <f>VLOOKUP(N32,References!$B$7:$F$197,5,FALSE)</f>
        <v>7</v>
      </c>
      <c r="R32"/>
    </row>
    <row r="33" spans="1:18" x14ac:dyDescent="0.2">
      <c r="A33" s="885"/>
      <c r="B33" s="887"/>
      <c r="C33" s="831"/>
      <c r="D33" s="831"/>
      <c r="E33" s="468" t="s">
        <v>39</v>
      </c>
      <c r="F33" s="468" t="s">
        <v>5</v>
      </c>
      <c r="G33" s="209">
        <v>2.75</v>
      </c>
      <c r="H33" s="209" t="s">
        <v>720</v>
      </c>
      <c r="I33" s="209" t="s">
        <v>670</v>
      </c>
      <c r="J33" s="672">
        <f t="shared" si="2"/>
        <v>562.34132519034927</v>
      </c>
      <c r="K33" s="648">
        <f t="shared" si="0"/>
        <v>2.75</v>
      </c>
      <c r="L33" s="648">
        <f t="shared" si="1"/>
        <v>4.2179184619968888</v>
      </c>
      <c r="M33" s="209" t="s">
        <v>722</v>
      </c>
      <c r="N33" s="673" t="s">
        <v>544</v>
      </c>
      <c r="O33" s="146">
        <f>VLOOKUP(N33,References!$B$7:$F$197,5,FALSE)</f>
        <v>7</v>
      </c>
      <c r="R33"/>
    </row>
    <row r="34" spans="1:18" x14ac:dyDescent="0.2">
      <c r="A34" s="885"/>
      <c r="B34" s="887"/>
      <c r="C34" s="831"/>
      <c r="D34" s="831"/>
      <c r="E34" s="468" t="s">
        <v>39</v>
      </c>
      <c r="F34" s="468" t="s">
        <v>5</v>
      </c>
      <c r="G34" s="209">
        <v>2.42</v>
      </c>
      <c r="H34" s="209" t="s">
        <v>720</v>
      </c>
      <c r="I34" s="209" t="s">
        <v>673</v>
      </c>
      <c r="J34" s="672">
        <f t="shared" si="2"/>
        <v>263.02679918953817</v>
      </c>
      <c r="K34" s="648">
        <f t="shared" si="0"/>
        <v>2.42</v>
      </c>
      <c r="L34" s="648">
        <f t="shared" si="1"/>
        <v>1.9728686877599959</v>
      </c>
      <c r="M34" s="209" t="s">
        <v>722</v>
      </c>
      <c r="N34" s="673" t="s">
        <v>544</v>
      </c>
      <c r="O34" s="146">
        <f>VLOOKUP(N34,References!$B$7:$F$197,5,FALSE)</f>
        <v>7</v>
      </c>
      <c r="R34"/>
    </row>
    <row r="35" spans="1:18" x14ac:dyDescent="0.2">
      <c r="A35" s="885"/>
      <c r="B35" s="887"/>
      <c r="C35" s="831"/>
      <c r="D35" s="831"/>
      <c r="E35" s="468" t="s">
        <v>39</v>
      </c>
      <c r="F35" s="468" t="s">
        <v>5</v>
      </c>
      <c r="G35" s="209">
        <v>0.91</v>
      </c>
      <c r="H35" s="206" t="s">
        <v>719</v>
      </c>
      <c r="I35" s="206" t="s">
        <v>726</v>
      </c>
      <c r="J35" s="614">
        <f t="shared" si="2"/>
        <v>121.32302</v>
      </c>
      <c r="K35" s="264">
        <f t="shared" si="0"/>
        <v>2.0839432123294541</v>
      </c>
      <c r="L35" s="206">
        <f t="shared" si="1"/>
        <v>0.91</v>
      </c>
      <c r="M35" s="206" t="s">
        <v>722</v>
      </c>
      <c r="N35" s="292" t="s">
        <v>677</v>
      </c>
      <c r="O35" s="146">
        <f>VLOOKUP(N35,References!$B$7:$F$197,5,FALSE)</f>
        <v>23</v>
      </c>
      <c r="R35"/>
    </row>
    <row r="36" spans="1:18" x14ac:dyDescent="0.2">
      <c r="A36" s="885"/>
      <c r="B36" s="887"/>
      <c r="C36" s="831"/>
      <c r="D36" s="831"/>
      <c r="E36" s="468" t="s">
        <v>39</v>
      </c>
      <c r="F36" s="468" t="s">
        <v>5</v>
      </c>
      <c r="G36" s="209">
        <v>3.09</v>
      </c>
      <c r="H36" s="206" t="s">
        <v>719</v>
      </c>
      <c r="I36" s="206" t="s">
        <v>674</v>
      </c>
      <c r="J36" s="614">
        <f t="shared" si="2"/>
        <v>411.96497999999997</v>
      </c>
      <c r="K36" s="264">
        <f t="shared" si="0"/>
        <v>2.6148602994331949</v>
      </c>
      <c r="L36" s="264">
        <f t="shared" si="1"/>
        <v>3.09</v>
      </c>
      <c r="M36" s="206" t="s">
        <v>722</v>
      </c>
      <c r="N36" s="292" t="s">
        <v>677</v>
      </c>
      <c r="O36" s="146">
        <f>VLOOKUP(N36,References!$B$7:$F$197,5,FALSE)</f>
        <v>23</v>
      </c>
      <c r="R36"/>
    </row>
    <row r="37" spans="1:18" x14ac:dyDescent="0.2">
      <c r="A37" s="885"/>
      <c r="B37" s="887"/>
      <c r="C37" s="831"/>
      <c r="D37" s="831"/>
      <c r="E37" s="468" t="s">
        <v>39</v>
      </c>
      <c r="F37" s="468" t="s">
        <v>5</v>
      </c>
      <c r="G37" s="209">
        <v>0.90300000000000002</v>
      </c>
      <c r="H37" s="206" t="s">
        <v>719</v>
      </c>
      <c r="I37" s="206" t="s">
        <v>676</v>
      </c>
      <c r="J37" s="614">
        <f t="shared" si="2"/>
        <v>120.38976600000001</v>
      </c>
      <c r="K37" s="264">
        <f t="shared" si="0"/>
        <v>2.0805895703218664</v>
      </c>
      <c r="L37" s="617">
        <f t="shared" si="1"/>
        <v>0.90300000000000002</v>
      </c>
      <c r="M37" s="206" t="s">
        <v>722</v>
      </c>
      <c r="N37" s="292" t="s">
        <v>677</v>
      </c>
      <c r="O37" s="146">
        <f>VLOOKUP(N37,References!$B$7:$F$197,5,FALSE)</f>
        <v>23</v>
      </c>
      <c r="R37"/>
    </row>
    <row r="38" spans="1:18" x14ac:dyDescent="0.2">
      <c r="A38" s="885"/>
      <c r="B38" s="887"/>
      <c r="C38" s="831"/>
      <c r="D38" s="831"/>
      <c r="E38" s="468"/>
      <c r="F38" s="468"/>
      <c r="G38" s="209">
        <v>1.49</v>
      </c>
      <c r="H38" s="206" t="s">
        <v>720</v>
      </c>
      <c r="I38" s="206" t="s">
        <v>725</v>
      </c>
      <c r="J38" s="264">
        <f t="shared" si="2"/>
        <v>30.902954325135919</v>
      </c>
      <c r="K38" s="264">
        <f t="shared" si="0"/>
        <v>1.49</v>
      </c>
      <c r="L38" s="617">
        <f t="shared" si="1"/>
        <v>0.23179185974659786</v>
      </c>
      <c r="M38" s="206">
        <v>25</v>
      </c>
      <c r="N38" s="292" t="s">
        <v>850</v>
      </c>
      <c r="O38" s="146">
        <f>VLOOKUP(N38,References!$B$7:$F$197,5,FALSE)</f>
        <v>85</v>
      </c>
      <c r="R38"/>
    </row>
    <row r="39" spans="1:18" x14ac:dyDescent="0.2">
      <c r="A39" s="885"/>
      <c r="B39" s="887"/>
      <c r="C39" s="831"/>
      <c r="D39" s="831"/>
      <c r="E39" s="468"/>
      <c r="F39" s="468"/>
      <c r="G39" s="209">
        <v>1.1200000000000001</v>
      </c>
      <c r="H39" s="206" t="s">
        <v>720</v>
      </c>
      <c r="I39" s="206" t="s">
        <v>668</v>
      </c>
      <c r="J39" s="264">
        <f t="shared" si="2"/>
        <v>13.182567385564075</v>
      </c>
      <c r="K39" s="264">
        <f t="shared" si="0"/>
        <v>1.1200000000000001</v>
      </c>
      <c r="L39" s="617">
        <f t="shared" si="1"/>
        <v>9.887765999282995E-2</v>
      </c>
      <c r="M39" s="206">
        <v>25</v>
      </c>
      <c r="N39" s="292" t="s">
        <v>850</v>
      </c>
      <c r="O39" s="146">
        <f>VLOOKUP(N39,References!$B$7:$F$197,5,FALSE)</f>
        <v>85</v>
      </c>
      <c r="R39"/>
    </row>
    <row r="40" spans="1:18" x14ac:dyDescent="0.2">
      <c r="A40" s="885"/>
      <c r="B40" s="887"/>
      <c r="C40" s="831"/>
      <c r="D40" s="831"/>
      <c r="E40" s="468"/>
      <c r="F40" s="468"/>
      <c r="G40" s="648">
        <v>35.51</v>
      </c>
      <c r="H40" s="206" t="s">
        <v>717</v>
      </c>
      <c r="I40" s="206" t="s">
        <v>668</v>
      </c>
      <c r="J40" s="614">
        <f t="shared" si="2"/>
        <v>35.51</v>
      </c>
      <c r="K40" s="264">
        <f t="shared" si="0"/>
        <v>1.5503506723016154</v>
      </c>
      <c r="L40" s="617">
        <f t="shared" si="1"/>
        <v>0.26634763954936169</v>
      </c>
      <c r="M40" s="206">
        <v>17</v>
      </c>
      <c r="N40" s="292" t="s">
        <v>861</v>
      </c>
      <c r="O40" s="146">
        <f>VLOOKUP(N40,References!$B$7:$F$197,5,FALSE)</f>
        <v>67</v>
      </c>
      <c r="R40"/>
    </row>
    <row r="41" spans="1:18" x14ac:dyDescent="0.2">
      <c r="A41" s="885"/>
      <c r="B41" s="887"/>
      <c r="C41" s="831"/>
      <c r="D41" s="831"/>
      <c r="E41" s="468"/>
      <c r="F41" s="468"/>
      <c r="G41" s="648">
        <v>44</v>
      </c>
      <c r="H41" s="206" t="s">
        <v>717</v>
      </c>
      <c r="I41" s="206" t="s">
        <v>668</v>
      </c>
      <c r="J41" s="614">
        <f t="shared" si="2"/>
        <v>44</v>
      </c>
      <c r="K41" s="264">
        <f t="shared" si="0"/>
        <v>1.6434526764861874</v>
      </c>
      <c r="L41" s="617">
        <f t="shared" si="1"/>
        <v>0.33002805238445265</v>
      </c>
      <c r="M41" s="206">
        <v>20</v>
      </c>
      <c r="N41" s="292" t="s">
        <v>861</v>
      </c>
      <c r="O41" s="146">
        <f>VLOOKUP(N41,References!$B$7:$F$197,5,FALSE)</f>
        <v>67</v>
      </c>
      <c r="Q41" s="183"/>
      <c r="R41"/>
    </row>
    <row r="42" spans="1:18" x14ac:dyDescent="0.2">
      <c r="A42" s="885"/>
      <c r="B42" s="887"/>
      <c r="C42" s="831"/>
      <c r="D42" s="831"/>
      <c r="E42" s="468"/>
      <c r="F42" s="468"/>
      <c r="G42" s="648">
        <v>69.849999999999994</v>
      </c>
      <c r="H42" s="206" t="s">
        <v>717</v>
      </c>
      <c r="I42" s="206" t="s">
        <v>725</v>
      </c>
      <c r="J42" s="614">
        <f t="shared" si="2"/>
        <v>69.849999999999994</v>
      </c>
      <c r="K42" s="264">
        <f t="shared" si="0"/>
        <v>1.8441664104502007</v>
      </c>
      <c r="L42" s="617">
        <f t="shared" si="1"/>
        <v>0.52391953316031858</v>
      </c>
      <c r="M42" s="206">
        <v>25</v>
      </c>
      <c r="N42" s="292" t="s">
        <v>861</v>
      </c>
      <c r="O42" s="146">
        <f>VLOOKUP(N42,References!$B$7:$F$197,5,FALSE)</f>
        <v>67</v>
      </c>
      <c r="R42"/>
    </row>
    <row r="43" spans="1:18" x14ac:dyDescent="0.2">
      <c r="A43" s="890" t="s">
        <v>40</v>
      </c>
      <c r="B43" s="891" t="s">
        <v>41</v>
      </c>
      <c r="C43" s="830">
        <v>364.1</v>
      </c>
      <c r="D43" s="830" t="s">
        <v>6</v>
      </c>
      <c r="E43" s="489" t="s">
        <v>41</v>
      </c>
      <c r="F43" s="475" t="s">
        <v>6</v>
      </c>
      <c r="G43" s="224">
        <v>1.32</v>
      </c>
      <c r="H43" s="224" t="s">
        <v>720</v>
      </c>
      <c r="I43" s="224" t="s">
        <v>668</v>
      </c>
      <c r="J43" s="624">
        <f t="shared" si="2"/>
        <v>20.8929613085404</v>
      </c>
      <c r="K43" s="276">
        <f t="shared" si="0"/>
        <v>1.32</v>
      </c>
      <c r="L43" s="628">
        <f t="shared" si="1"/>
        <v>0.15671053020912076</v>
      </c>
      <c r="M43" s="224">
        <v>25</v>
      </c>
      <c r="N43" s="674" t="s">
        <v>522</v>
      </c>
      <c r="O43" s="188">
        <f>VLOOKUP(N43,References!$B$7:$F$197,5,FALSE)</f>
        <v>11</v>
      </c>
      <c r="R43"/>
    </row>
    <row r="44" spans="1:18" x14ac:dyDescent="0.2">
      <c r="A44" s="885"/>
      <c r="B44" s="887"/>
      <c r="C44" s="831"/>
      <c r="D44" s="831"/>
      <c r="E44" s="484" t="s">
        <v>41</v>
      </c>
      <c r="F44" s="468" t="s">
        <v>6</v>
      </c>
      <c r="G44" s="206">
        <v>1.77</v>
      </c>
      <c r="H44" s="206" t="s">
        <v>723</v>
      </c>
      <c r="I44" s="206" t="s">
        <v>668</v>
      </c>
      <c r="J44" s="614">
        <f t="shared" si="2"/>
        <v>1770</v>
      </c>
      <c r="K44" s="264">
        <f t="shared" si="0"/>
        <v>3.2479732663618068</v>
      </c>
      <c r="L44" s="614">
        <f t="shared" si="1"/>
        <v>13.276128470920028</v>
      </c>
      <c r="M44" s="206">
        <v>25</v>
      </c>
      <c r="N44" s="292" t="s">
        <v>595</v>
      </c>
      <c r="O44" s="146">
        <f>VLOOKUP(N44,References!$B$7:$F$197,5,FALSE)</f>
        <v>45</v>
      </c>
      <c r="R44"/>
    </row>
    <row r="45" spans="1:18" x14ac:dyDescent="0.2">
      <c r="A45" s="885"/>
      <c r="B45" s="887"/>
      <c r="C45" s="831"/>
      <c r="D45" s="831"/>
      <c r="E45" s="484" t="s">
        <v>41</v>
      </c>
      <c r="F45" s="468" t="s">
        <v>6</v>
      </c>
      <c r="G45" s="206">
        <v>1.58</v>
      </c>
      <c r="H45" s="206" t="s">
        <v>720</v>
      </c>
      <c r="I45" s="206" t="s">
        <v>721</v>
      </c>
      <c r="J45" s="614">
        <f t="shared" si="2"/>
        <v>38.018939632056139</v>
      </c>
      <c r="K45" s="264">
        <f t="shared" si="0"/>
        <v>1.58</v>
      </c>
      <c r="L45" s="617">
        <f t="shared" si="1"/>
        <v>0.28516628637476288</v>
      </c>
      <c r="M45" s="206">
        <v>25</v>
      </c>
      <c r="N45" s="292" t="s">
        <v>522</v>
      </c>
      <c r="O45" s="146">
        <f>VLOOKUP(N45,References!$B$7:$F$197,5,FALSE)</f>
        <v>11</v>
      </c>
      <c r="R45"/>
    </row>
    <row r="46" spans="1:18" x14ac:dyDescent="0.2">
      <c r="A46" s="885"/>
      <c r="B46" s="887"/>
      <c r="C46" s="831"/>
      <c r="D46" s="831"/>
      <c r="E46" s="484" t="s">
        <v>41</v>
      </c>
      <c r="F46" s="468" t="s">
        <v>6</v>
      </c>
      <c r="G46" s="206">
        <v>1.74</v>
      </c>
      <c r="H46" s="206" t="s">
        <v>720</v>
      </c>
      <c r="I46" s="206" t="s">
        <v>725</v>
      </c>
      <c r="J46" s="614">
        <f t="shared" si="2"/>
        <v>54.95408738576247</v>
      </c>
      <c r="K46" s="264">
        <f t="shared" si="0"/>
        <v>1.74</v>
      </c>
      <c r="L46" s="617">
        <f t="shared" si="1"/>
        <v>0.41219069160200467</v>
      </c>
      <c r="M46" s="206">
        <v>25</v>
      </c>
      <c r="N46" s="292" t="s">
        <v>593</v>
      </c>
      <c r="O46" s="146">
        <f>VLOOKUP(N46,References!$B$7:$F$197,5,FALSE)</f>
        <v>40</v>
      </c>
      <c r="R46"/>
    </row>
    <row r="47" spans="1:18" x14ac:dyDescent="0.2">
      <c r="A47" s="885"/>
      <c r="B47" s="887"/>
      <c r="C47" s="831"/>
      <c r="D47" s="831"/>
      <c r="E47" s="484" t="s">
        <v>41</v>
      </c>
      <c r="F47" s="468" t="s">
        <v>6</v>
      </c>
      <c r="G47" s="206">
        <v>2.2000000000000002</v>
      </c>
      <c r="H47" s="206" t="s">
        <v>720</v>
      </c>
      <c r="I47" s="206" t="s">
        <v>672</v>
      </c>
      <c r="J47" s="614">
        <f t="shared" si="2"/>
        <v>158.48931924611153</v>
      </c>
      <c r="K47" s="264">
        <f t="shared" si="0"/>
        <v>2.2000000000000002</v>
      </c>
      <c r="L47" s="264">
        <f t="shared" si="1"/>
        <v>1.188770939875726</v>
      </c>
      <c r="M47" s="206" t="s">
        <v>722</v>
      </c>
      <c r="N47" s="292" t="s">
        <v>532</v>
      </c>
      <c r="O47" s="146">
        <f>VLOOKUP(N47,References!$B$7:$F$197,5,FALSE)</f>
        <v>77</v>
      </c>
      <c r="R47"/>
    </row>
    <row r="48" spans="1:18" x14ac:dyDescent="0.2">
      <c r="A48" s="885"/>
      <c r="B48" s="887"/>
      <c r="C48" s="831"/>
      <c r="D48" s="831"/>
      <c r="E48" s="484" t="s">
        <v>41</v>
      </c>
      <c r="F48" s="468" t="s">
        <v>6</v>
      </c>
      <c r="G48" s="209">
        <v>1.32</v>
      </c>
      <c r="H48" s="209" t="s">
        <v>720</v>
      </c>
      <c r="I48" s="209" t="s">
        <v>668</v>
      </c>
      <c r="J48" s="672">
        <f t="shared" si="2"/>
        <v>20.8929613085404</v>
      </c>
      <c r="K48" s="648">
        <f t="shared" si="0"/>
        <v>1.32</v>
      </c>
      <c r="L48" s="647">
        <f t="shared" si="1"/>
        <v>0.15671053020912076</v>
      </c>
      <c r="M48" s="209" t="s">
        <v>722</v>
      </c>
      <c r="N48" s="673" t="s">
        <v>756</v>
      </c>
      <c r="O48" s="146">
        <f>VLOOKUP(N48,References!$B$7:$F$197,5,FALSE)</f>
        <v>34</v>
      </c>
      <c r="R48"/>
    </row>
    <row r="49" spans="1:18" x14ac:dyDescent="0.2">
      <c r="A49" s="885"/>
      <c r="B49" s="887"/>
      <c r="C49" s="831"/>
      <c r="D49" s="831"/>
      <c r="E49" s="484" t="s">
        <v>41</v>
      </c>
      <c r="F49" s="468" t="s">
        <v>6</v>
      </c>
      <c r="G49" s="209">
        <v>1.66</v>
      </c>
      <c r="H49" s="209" t="s">
        <v>720</v>
      </c>
      <c r="I49" s="209" t="s">
        <v>672</v>
      </c>
      <c r="J49" s="672">
        <f t="shared" si="2"/>
        <v>45.708818961487509</v>
      </c>
      <c r="K49" s="648">
        <f t="shared" si="0"/>
        <v>1.66</v>
      </c>
      <c r="L49" s="647">
        <f t="shared" si="1"/>
        <v>0.34284528406030146</v>
      </c>
      <c r="M49" s="209" t="s">
        <v>722</v>
      </c>
      <c r="N49" s="673" t="s">
        <v>544</v>
      </c>
      <c r="O49" s="146">
        <f>VLOOKUP(N49,References!$B$7:$F$197,5,FALSE)</f>
        <v>7</v>
      </c>
      <c r="R49"/>
    </row>
    <row r="50" spans="1:18" x14ac:dyDescent="0.2">
      <c r="A50" s="885"/>
      <c r="B50" s="887"/>
      <c r="C50" s="831"/>
      <c r="D50" s="831"/>
      <c r="E50" s="484" t="s">
        <v>41</v>
      </c>
      <c r="F50" s="468" t="s">
        <v>6</v>
      </c>
      <c r="G50" s="209">
        <v>2.4300000000000002</v>
      </c>
      <c r="H50" s="209" t="s">
        <v>720</v>
      </c>
      <c r="I50" s="209" t="s">
        <v>670</v>
      </c>
      <c r="J50" s="672">
        <f t="shared" si="2"/>
        <v>269.15348039269179</v>
      </c>
      <c r="K50" s="648">
        <f t="shared" si="0"/>
        <v>2.4300000000000002</v>
      </c>
      <c r="L50" s="648">
        <f t="shared" si="1"/>
        <v>2.0188227028749326</v>
      </c>
      <c r="M50" s="209" t="s">
        <v>722</v>
      </c>
      <c r="N50" s="673" t="s">
        <v>544</v>
      </c>
      <c r="O50" s="146">
        <f>VLOOKUP(N50,References!$B$7:$F$197,5,FALSE)</f>
        <v>7</v>
      </c>
      <c r="R50"/>
    </row>
    <row r="51" spans="1:18" x14ac:dyDescent="0.2">
      <c r="A51" s="885"/>
      <c r="B51" s="887"/>
      <c r="C51" s="831"/>
      <c r="D51" s="831"/>
      <c r="E51" s="484" t="s">
        <v>41</v>
      </c>
      <c r="F51" s="468" t="s">
        <v>6</v>
      </c>
      <c r="G51" s="209">
        <v>2.0099999999999998</v>
      </c>
      <c r="H51" s="209" t="s">
        <v>720</v>
      </c>
      <c r="I51" s="209" t="s">
        <v>673</v>
      </c>
      <c r="J51" s="672">
        <f t="shared" si="2"/>
        <v>102.32929922807544</v>
      </c>
      <c r="K51" s="648">
        <f t="shared" si="0"/>
        <v>2.0099999999999998</v>
      </c>
      <c r="L51" s="647">
        <f t="shared" si="1"/>
        <v>0.76753498468426395</v>
      </c>
      <c r="M51" s="209" t="s">
        <v>722</v>
      </c>
      <c r="N51" s="673" t="s">
        <v>544</v>
      </c>
      <c r="O51" s="146">
        <f>VLOOKUP(N51,References!$B$7:$F$197,5,FALSE)</f>
        <v>7</v>
      </c>
      <c r="R51"/>
    </row>
    <row r="52" spans="1:18" x14ac:dyDescent="0.2">
      <c r="A52" s="885"/>
      <c r="B52" s="887"/>
      <c r="C52" s="831"/>
      <c r="D52" s="831"/>
      <c r="E52" s="484" t="s">
        <v>41</v>
      </c>
      <c r="F52" s="468" t="s">
        <v>6</v>
      </c>
      <c r="G52" s="209">
        <v>0.6</v>
      </c>
      <c r="H52" s="206" t="s">
        <v>719</v>
      </c>
      <c r="I52" s="206" t="s">
        <v>726</v>
      </c>
      <c r="J52" s="614">
        <f t="shared" si="2"/>
        <v>79.993200000000002</v>
      </c>
      <c r="K52" s="264">
        <f t="shared" si="0"/>
        <v>1.9030530703920041</v>
      </c>
      <c r="L52" s="617">
        <f t="shared" si="1"/>
        <v>0.6</v>
      </c>
      <c r="M52" s="206" t="s">
        <v>722</v>
      </c>
      <c r="N52" s="292" t="s">
        <v>677</v>
      </c>
      <c r="O52" s="146">
        <f>VLOOKUP(N52,References!$B$7:$F$197,5,FALSE)</f>
        <v>23</v>
      </c>
      <c r="R52"/>
    </row>
    <row r="53" spans="1:18" x14ac:dyDescent="0.2">
      <c r="A53" s="885"/>
      <c r="B53" s="887"/>
      <c r="C53" s="831"/>
      <c r="D53" s="831"/>
      <c r="E53" s="484" t="s">
        <v>41</v>
      </c>
      <c r="F53" s="468" t="s">
        <v>6</v>
      </c>
      <c r="G53" s="209">
        <v>0.53900000000000003</v>
      </c>
      <c r="H53" s="206" t="s">
        <v>719</v>
      </c>
      <c r="I53" s="206" t="s">
        <v>674</v>
      </c>
      <c r="J53" s="614">
        <f t="shared" si="2"/>
        <v>71.860558000000012</v>
      </c>
      <c r="K53" s="264">
        <f t="shared" si="0"/>
        <v>1.8564905851950992</v>
      </c>
      <c r="L53" s="617">
        <f t="shared" si="1"/>
        <v>0.53900000000000003</v>
      </c>
      <c r="M53" s="206" t="s">
        <v>722</v>
      </c>
      <c r="N53" s="292" t="s">
        <v>677</v>
      </c>
      <c r="O53" s="146">
        <f>VLOOKUP(N53,References!$B$7:$F$197,5,FALSE)</f>
        <v>23</v>
      </c>
      <c r="R53"/>
    </row>
    <row r="54" spans="1:18" x14ac:dyDescent="0.2">
      <c r="A54" s="885"/>
      <c r="B54" s="887"/>
      <c r="C54" s="831"/>
      <c r="D54" s="831"/>
      <c r="E54" s="484" t="s">
        <v>41</v>
      </c>
      <c r="F54" s="468" t="s">
        <v>6</v>
      </c>
      <c r="G54" s="664">
        <v>6.6799999999999998E-2</v>
      </c>
      <c r="H54" s="206" t="s">
        <v>719</v>
      </c>
      <c r="I54" s="206" t="s">
        <v>676</v>
      </c>
      <c r="J54" s="264">
        <f t="shared" si="2"/>
        <v>8.9059095999999993</v>
      </c>
      <c r="K54" s="264">
        <f t="shared" si="0"/>
        <v>0.94967828248390607</v>
      </c>
      <c r="L54" s="617">
        <f t="shared" si="1"/>
        <v>6.6799999999999998E-2</v>
      </c>
      <c r="M54" s="206" t="s">
        <v>722</v>
      </c>
      <c r="N54" s="292" t="s">
        <v>677</v>
      </c>
      <c r="O54" s="146">
        <f>VLOOKUP(N54,References!$B$7:$F$197,5,FALSE)</f>
        <v>23</v>
      </c>
      <c r="R54"/>
    </row>
    <row r="55" spans="1:18" x14ac:dyDescent="0.2">
      <c r="A55" s="885"/>
      <c r="B55" s="887"/>
      <c r="C55" s="831"/>
      <c r="D55" s="831"/>
      <c r="E55" s="484"/>
      <c r="F55" s="468"/>
      <c r="G55" s="647">
        <v>1.18</v>
      </c>
      <c r="H55" s="209" t="s">
        <v>720</v>
      </c>
      <c r="I55" s="206" t="s">
        <v>725</v>
      </c>
      <c r="J55" s="264">
        <f t="shared" ref="J55" si="9">IF(H55="Pa",G55,IF(H55="kPa",G55*1000,IF(H55="log-Pa",10^G55,IF(H55="mm Hg",G55*133.322,0))))</f>
        <v>15.135612484362087</v>
      </c>
      <c r="K55" s="264">
        <f t="shared" ref="K55" si="10">IF(H55="Pa",LOG(G55),IF(H55="kPa",LOG(G55*1000),IF(H55="log-Pa",G55,IF(H55="mm Hg",LOG(G55*133.322),0))))</f>
        <v>1.18</v>
      </c>
      <c r="L55" s="617">
        <f t="shared" ref="L55" si="11">IF(H55="Pa",G55/133.322,IF(H55="kPa",(G55*1000)/133.322,IF(H55="log-Pa",(10^G55)/133.322,IF(H55="mm Hg",G55,0))))</f>
        <v>0.11352674340590514</v>
      </c>
      <c r="M55" s="206">
        <v>25</v>
      </c>
      <c r="N55" s="292" t="s">
        <v>850</v>
      </c>
      <c r="O55" s="146">
        <f>VLOOKUP(N55,References!$B$7:$F$197,5,FALSE)</f>
        <v>85</v>
      </c>
      <c r="R55"/>
    </row>
    <row r="56" spans="1:18" x14ac:dyDescent="0.2">
      <c r="A56" s="885"/>
      <c r="B56" s="887"/>
      <c r="C56" s="831"/>
      <c r="D56" s="831"/>
      <c r="E56" s="484"/>
      <c r="F56" s="468"/>
      <c r="G56" s="647">
        <v>1</v>
      </c>
      <c r="H56" s="209" t="s">
        <v>720</v>
      </c>
      <c r="I56" s="206" t="s">
        <v>668</v>
      </c>
      <c r="J56" s="264">
        <f t="shared" ref="J56:J57" si="12">IF(H56="Pa",G56,IF(H56="kPa",G56*1000,IF(H56="log-Pa",10^G56,IF(H56="mm Hg",G56*133.322,0))))</f>
        <v>10</v>
      </c>
      <c r="K56" s="264">
        <f t="shared" ref="K56:K57" si="13">IF(H56="Pa",LOG(G56),IF(H56="kPa",LOG(G56*1000),IF(H56="log-Pa",G56,IF(H56="mm Hg",LOG(G56*133.322),0))))</f>
        <v>1</v>
      </c>
      <c r="L56" s="617">
        <f t="shared" ref="L56:L57" si="14">IF(H56="Pa",G56/133.322,IF(H56="kPa",(G56*1000)/133.322,IF(H56="log-Pa",(10^G56)/133.322,IF(H56="mm Hg",G56,0))))</f>
        <v>7.5006375541921064E-2</v>
      </c>
      <c r="M56" s="206">
        <v>25</v>
      </c>
      <c r="N56" s="292" t="s">
        <v>850</v>
      </c>
      <c r="O56" s="146">
        <f>VLOOKUP(N56,References!$B$7:$F$197,5,FALSE)</f>
        <v>85</v>
      </c>
      <c r="R56"/>
    </row>
    <row r="57" spans="1:18" x14ac:dyDescent="0.2">
      <c r="A57" s="886"/>
      <c r="B57" s="888"/>
      <c r="C57" s="832"/>
      <c r="D57" s="832"/>
      <c r="E57" s="485"/>
      <c r="F57" s="476"/>
      <c r="G57" s="667">
        <v>1.998</v>
      </c>
      <c r="H57" s="447" t="s">
        <v>723</v>
      </c>
      <c r="I57" s="226" t="s">
        <v>668</v>
      </c>
      <c r="J57" s="620">
        <f t="shared" si="12"/>
        <v>1998</v>
      </c>
      <c r="K57" s="278">
        <f t="shared" si="13"/>
        <v>3.3005954838899636</v>
      </c>
      <c r="L57" s="278">
        <f t="shared" si="14"/>
        <v>14.986273833275828</v>
      </c>
      <c r="M57" s="226">
        <v>86</v>
      </c>
      <c r="N57" s="675" t="s">
        <v>866</v>
      </c>
      <c r="O57" s="189">
        <f>VLOOKUP(N57,References!$B$7:$F$197,5,FALSE)</f>
        <v>72</v>
      </c>
      <c r="R57"/>
    </row>
    <row r="58" spans="1:18" x14ac:dyDescent="0.2">
      <c r="A58" s="885" t="s">
        <v>42</v>
      </c>
      <c r="B58" s="887" t="s">
        <v>43</v>
      </c>
      <c r="C58" s="831">
        <v>414.1</v>
      </c>
      <c r="D58" s="831" t="s">
        <v>7</v>
      </c>
      <c r="E58" s="484" t="s">
        <v>43</v>
      </c>
      <c r="F58" s="468" t="s">
        <v>7</v>
      </c>
      <c r="G58" s="209">
        <v>0.62</v>
      </c>
      <c r="H58" s="209" t="s">
        <v>720</v>
      </c>
      <c r="I58" s="206" t="s">
        <v>668</v>
      </c>
      <c r="J58" s="264">
        <f t="shared" si="2"/>
        <v>4.1686938347033546</v>
      </c>
      <c r="K58" s="264">
        <f t="shared" si="0"/>
        <v>0.62</v>
      </c>
      <c r="L58" s="617">
        <f t="shared" si="1"/>
        <v>3.1267861528505081E-2</v>
      </c>
      <c r="M58" s="206">
        <v>25</v>
      </c>
      <c r="N58" s="292" t="s">
        <v>522</v>
      </c>
      <c r="O58" s="146">
        <f>VLOOKUP(N58,References!$B$7:$F$197,5,FALSE)</f>
        <v>11</v>
      </c>
      <c r="R58"/>
    </row>
    <row r="59" spans="1:18" x14ac:dyDescent="0.2">
      <c r="A59" s="885"/>
      <c r="B59" s="887"/>
      <c r="C59" s="831"/>
      <c r="D59" s="831"/>
      <c r="E59" s="484" t="s">
        <v>43</v>
      </c>
      <c r="F59" s="468" t="s">
        <v>7</v>
      </c>
      <c r="G59" s="206">
        <v>1.08</v>
      </c>
      <c r="H59" s="206" t="s">
        <v>720</v>
      </c>
      <c r="I59" s="206" t="s">
        <v>721</v>
      </c>
      <c r="J59" s="614">
        <f t="shared" si="2"/>
        <v>12.022644346174133</v>
      </c>
      <c r="K59" s="264">
        <f t="shared" si="0"/>
        <v>1.08</v>
      </c>
      <c r="L59" s="617">
        <f t="shared" si="1"/>
        <v>9.0177497683609095E-2</v>
      </c>
      <c r="M59" s="206">
        <v>25</v>
      </c>
      <c r="N59" s="292" t="s">
        <v>522</v>
      </c>
      <c r="O59" s="146">
        <f>VLOOKUP(N59,References!$B$7:$F$197,5,FALSE)</f>
        <v>11</v>
      </c>
      <c r="R59"/>
    </row>
    <row r="60" spans="1:18" x14ac:dyDescent="0.2">
      <c r="A60" s="885"/>
      <c r="B60" s="887"/>
      <c r="C60" s="831"/>
      <c r="D60" s="831"/>
      <c r="E60" s="484" t="s">
        <v>43</v>
      </c>
      <c r="F60" s="468" t="s">
        <v>7</v>
      </c>
      <c r="G60" s="206">
        <v>1.72</v>
      </c>
      <c r="H60" s="206" t="s">
        <v>723</v>
      </c>
      <c r="I60" s="206" t="s">
        <v>668</v>
      </c>
      <c r="J60" s="614">
        <f t="shared" si="2"/>
        <v>1720</v>
      </c>
      <c r="K60" s="264">
        <f t="shared" si="0"/>
        <v>3.2355284469075487</v>
      </c>
      <c r="L60" s="614">
        <f t="shared" si="1"/>
        <v>12.901096593210422</v>
      </c>
      <c r="M60" s="206">
        <v>25</v>
      </c>
      <c r="N60" s="292" t="s">
        <v>595</v>
      </c>
      <c r="O60" s="146">
        <f>VLOOKUP(N60,References!$B$7:$F$197,5,FALSE)</f>
        <v>45</v>
      </c>
      <c r="R60"/>
    </row>
    <row r="61" spans="1:18" x14ac:dyDescent="0.2">
      <c r="A61" s="885"/>
      <c r="B61" s="887"/>
      <c r="C61" s="831"/>
      <c r="D61" s="831"/>
      <c r="E61" s="484" t="s">
        <v>43</v>
      </c>
      <c r="F61" s="468" t="s">
        <v>7</v>
      </c>
      <c r="G61" s="206">
        <v>1.51</v>
      </c>
      <c r="H61" s="206" t="s">
        <v>720</v>
      </c>
      <c r="I61" s="206" t="s">
        <v>725</v>
      </c>
      <c r="J61" s="614">
        <f t="shared" si="2"/>
        <v>32.359365692962832</v>
      </c>
      <c r="K61" s="264">
        <f t="shared" si="0"/>
        <v>1.51</v>
      </c>
      <c r="L61" s="617">
        <f t="shared" si="1"/>
        <v>0.2427158735464727</v>
      </c>
      <c r="M61" s="206">
        <v>25</v>
      </c>
      <c r="N61" s="292" t="s">
        <v>593</v>
      </c>
      <c r="O61" s="146">
        <f>VLOOKUP(N61,References!$B$7:$F$197,5,FALSE)</f>
        <v>40</v>
      </c>
      <c r="R61"/>
    </row>
    <row r="62" spans="1:18" x14ac:dyDescent="0.2">
      <c r="A62" s="885"/>
      <c r="B62" s="887"/>
      <c r="C62" s="831"/>
      <c r="D62" s="831"/>
      <c r="E62" s="484" t="s">
        <v>43</v>
      </c>
      <c r="F62" s="468" t="s">
        <v>7</v>
      </c>
      <c r="G62" s="209">
        <v>0.62</v>
      </c>
      <c r="H62" s="209" t="s">
        <v>720</v>
      </c>
      <c r="I62" s="209" t="s">
        <v>668</v>
      </c>
      <c r="J62" s="648">
        <f t="shared" si="2"/>
        <v>4.1686938347033546</v>
      </c>
      <c r="K62" s="648">
        <f t="shared" si="0"/>
        <v>0.62</v>
      </c>
      <c r="L62" s="647">
        <f t="shared" si="1"/>
        <v>3.1267861528505081E-2</v>
      </c>
      <c r="M62" s="209">
        <v>25</v>
      </c>
      <c r="N62" s="673" t="s">
        <v>544</v>
      </c>
      <c r="O62" s="146">
        <f>VLOOKUP(N62,References!$B$7:$F$197,5,FALSE)</f>
        <v>7</v>
      </c>
      <c r="R62"/>
    </row>
    <row r="63" spans="1:18" x14ac:dyDescent="0.2">
      <c r="A63" s="885"/>
      <c r="B63" s="887"/>
      <c r="C63" s="831"/>
      <c r="D63" s="831"/>
      <c r="E63" s="484" t="s">
        <v>43</v>
      </c>
      <c r="F63" s="468" t="s">
        <v>7</v>
      </c>
      <c r="G63" s="209">
        <v>-0.5</v>
      </c>
      <c r="H63" s="209" t="s">
        <v>720</v>
      </c>
      <c r="I63" s="209" t="s">
        <v>672</v>
      </c>
      <c r="J63" s="647">
        <f t="shared" si="2"/>
        <v>0.31622776601683794</v>
      </c>
      <c r="K63" s="648">
        <f t="shared" si="0"/>
        <v>-0.5</v>
      </c>
      <c r="L63" s="664">
        <f t="shared" si="1"/>
        <v>2.3719098574641688E-3</v>
      </c>
      <c r="M63" s="209">
        <v>25</v>
      </c>
      <c r="N63" s="673" t="s">
        <v>544</v>
      </c>
      <c r="O63" s="146">
        <f>VLOOKUP(N63,References!$B$7:$F$197,5,FALSE)</f>
        <v>7</v>
      </c>
      <c r="R63"/>
    </row>
    <row r="64" spans="1:18" x14ac:dyDescent="0.2">
      <c r="A64" s="885"/>
      <c r="B64" s="887"/>
      <c r="C64" s="831"/>
      <c r="D64" s="831"/>
      <c r="E64" s="484" t="s">
        <v>43</v>
      </c>
      <c r="F64" s="468" t="s">
        <v>7</v>
      </c>
      <c r="G64" s="209">
        <v>-1.52</v>
      </c>
      <c r="H64" s="209" t="s">
        <v>720</v>
      </c>
      <c r="I64" s="209" t="s">
        <v>670</v>
      </c>
      <c r="J64" s="647">
        <f t="shared" si="2"/>
        <v>3.0199517204020147E-2</v>
      </c>
      <c r="K64" s="648">
        <f t="shared" si="0"/>
        <v>-1.52</v>
      </c>
      <c r="L64" s="649">
        <f t="shared" si="1"/>
        <v>2.2651563285894412E-4</v>
      </c>
      <c r="M64" s="209">
        <v>25</v>
      </c>
      <c r="N64" s="673" t="s">
        <v>544</v>
      </c>
      <c r="O64" s="146">
        <f>VLOOKUP(N64,References!$B$7:$F$197,5,FALSE)</f>
        <v>7</v>
      </c>
      <c r="R64"/>
    </row>
    <row r="65" spans="1:18" x14ac:dyDescent="0.2">
      <c r="A65" s="885"/>
      <c r="B65" s="887"/>
      <c r="C65" s="831"/>
      <c r="D65" s="831"/>
      <c r="E65" s="484" t="s">
        <v>43</v>
      </c>
      <c r="F65" s="468" t="s">
        <v>7</v>
      </c>
      <c r="G65" s="209">
        <v>-0.98</v>
      </c>
      <c r="H65" s="209" t="s">
        <v>720</v>
      </c>
      <c r="I65" s="209" t="s">
        <v>673</v>
      </c>
      <c r="J65" s="647">
        <f t="shared" si="2"/>
        <v>0.10471285480508996</v>
      </c>
      <c r="K65" s="648">
        <f t="shared" si="0"/>
        <v>-0.98</v>
      </c>
      <c r="L65" s="649">
        <f t="shared" si="1"/>
        <v>7.8541317115772308E-4</v>
      </c>
      <c r="M65" s="209">
        <v>25</v>
      </c>
      <c r="N65" s="673" t="s">
        <v>544</v>
      </c>
      <c r="O65" s="146">
        <f>VLOOKUP(N65,References!$B$7:$F$197,5,FALSE)</f>
        <v>7</v>
      </c>
      <c r="R65"/>
    </row>
    <row r="66" spans="1:18" x14ac:dyDescent="0.2">
      <c r="A66" s="885"/>
      <c r="B66" s="887"/>
      <c r="C66" s="831"/>
      <c r="D66" s="831"/>
      <c r="E66" s="484" t="s">
        <v>43</v>
      </c>
      <c r="F66" s="468" t="s">
        <v>7</v>
      </c>
      <c r="G66" s="206">
        <v>70</v>
      </c>
      <c r="H66" s="206" t="s">
        <v>717</v>
      </c>
      <c r="I66" s="206" t="s">
        <v>727</v>
      </c>
      <c r="J66" s="614">
        <f t="shared" si="2"/>
        <v>70</v>
      </c>
      <c r="K66" s="264">
        <f t="shared" si="0"/>
        <v>1.8450980400142569</v>
      </c>
      <c r="L66" s="617">
        <f t="shared" si="1"/>
        <v>0.52504462879344749</v>
      </c>
      <c r="M66" s="206">
        <v>25</v>
      </c>
      <c r="N66" s="292" t="s">
        <v>523</v>
      </c>
      <c r="O66" s="146">
        <f>VLOOKUP(N66,References!$B$7:$F$197,5,FALSE)</f>
        <v>28</v>
      </c>
      <c r="R66"/>
    </row>
    <row r="67" spans="1:18" x14ac:dyDescent="0.2">
      <c r="A67" s="885"/>
      <c r="B67" s="887"/>
      <c r="C67" s="831"/>
      <c r="D67" s="831"/>
      <c r="E67" s="484" t="s">
        <v>43</v>
      </c>
      <c r="F67" s="468" t="s">
        <v>7</v>
      </c>
      <c r="G67" s="206">
        <v>1.73</v>
      </c>
      <c r="H67" s="206" t="s">
        <v>720</v>
      </c>
      <c r="I67" s="206" t="s">
        <v>672</v>
      </c>
      <c r="J67" s="614">
        <f t="shared" si="2"/>
        <v>53.703179637025293</v>
      </c>
      <c r="K67" s="264">
        <f t="shared" si="0"/>
        <v>1.73</v>
      </c>
      <c r="L67" s="617">
        <f t="shared" si="1"/>
        <v>0.40280808596499673</v>
      </c>
      <c r="M67" s="206" t="s">
        <v>722</v>
      </c>
      <c r="N67" s="292" t="s">
        <v>532</v>
      </c>
      <c r="O67" s="146">
        <f>VLOOKUP(N67,References!$B$7:$F$197,5,FALSE)</f>
        <v>77</v>
      </c>
      <c r="R67"/>
    </row>
    <row r="68" spans="1:18" x14ac:dyDescent="0.2">
      <c r="A68" s="885"/>
      <c r="B68" s="887"/>
      <c r="C68" s="831"/>
      <c r="D68" s="831"/>
      <c r="E68" s="484" t="s">
        <v>43</v>
      </c>
      <c r="F68" s="468" t="s">
        <v>7</v>
      </c>
      <c r="G68" s="209">
        <v>1.95</v>
      </c>
      <c r="H68" s="209" t="s">
        <v>720</v>
      </c>
      <c r="I68" s="209" t="s">
        <v>668</v>
      </c>
      <c r="J68" s="672">
        <f t="shared" si="2"/>
        <v>89.125093813374562</v>
      </c>
      <c r="K68" s="648">
        <f t="shared" si="0"/>
        <v>1.95</v>
      </c>
      <c r="L68" s="647">
        <f t="shared" si="1"/>
        <v>0.66849502567749175</v>
      </c>
      <c r="M68" s="209" t="s">
        <v>722</v>
      </c>
      <c r="N68" s="673" t="s">
        <v>756</v>
      </c>
      <c r="O68" s="146">
        <f>VLOOKUP(N68,References!$B$7:$F$197,5,FALSE)</f>
        <v>34</v>
      </c>
      <c r="R68"/>
    </row>
    <row r="69" spans="1:18" x14ac:dyDescent="0.2">
      <c r="A69" s="885"/>
      <c r="B69" s="887"/>
      <c r="C69" s="831"/>
      <c r="D69" s="831"/>
      <c r="E69" s="484" t="s">
        <v>43</v>
      </c>
      <c r="F69" s="468" t="s">
        <v>7</v>
      </c>
      <c r="G69" s="209">
        <v>10</v>
      </c>
      <c r="H69" s="209" t="s">
        <v>719</v>
      </c>
      <c r="I69" s="209" t="s">
        <v>668</v>
      </c>
      <c r="J69" s="672">
        <f t="shared" si="2"/>
        <v>1333.22</v>
      </c>
      <c r="K69" s="648">
        <f t="shared" si="0"/>
        <v>3.1249018200083603</v>
      </c>
      <c r="L69" s="209">
        <f t="shared" si="1"/>
        <v>10</v>
      </c>
      <c r="M69" s="209">
        <v>25</v>
      </c>
      <c r="N69" s="673" t="s">
        <v>760</v>
      </c>
      <c r="O69" s="146">
        <f>VLOOKUP(N69,References!$B$7:$F$197,5,FALSE)</f>
        <v>2</v>
      </c>
      <c r="R69"/>
    </row>
    <row r="70" spans="1:18" x14ac:dyDescent="0.2">
      <c r="A70" s="885"/>
      <c r="B70" s="887"/>
      <c r="C70" s="831"/>
      <c r="D70" s="831"/>
      <c r="E70" s="484" t="s">
        <v>43</v>
      </c>
      <c r="F70" s="468" t="s">
        <v>7</v>
      </c>
      <c r="G70" s="209">
        <v>0.128</v>
      </c>
      <c r="H70" s="209" t="s">
        <v>723</v>
      </c>
      <c r="I70" s="209" t="s">
        <v>668</v>
      </c>
      <c r="J70" s="672">
        <f t="shared" si="2"/>
        <v>128</v>
      </c>
      <c r="K70" s="648">
        <f t="shared" si="0"/>
        <v>2.1072099696478683</v>
      </c>
      <c r="L70" s="647">
        <f t="shared" si="1"/>
        <v>0.96008160693658962</v>
      </c>
      <c r="M70" s="209">
        <v>59.25</v>
      </c>
      <c r="N70" s="673" t="s">
        <v>728</v>
      </c>
      <c r="O70" s="146">
        <f>VLOOKUP(N70,References!$B$7:$F$197,5,FALSE)</f>
        <v>37</v>
      </c>
      <c r="R70"/>
    </row>
    <row r="71" spans="1:18" x14ac:dyDescent="0.2">
      <c r="A71" s="885"/>
      <c r="B71" s="887"/>
      <c r="C71" s="831"/>
      <c r="D71" s="831"/>
      <c r="E71" s="484" t="s">
        <v>43</v>
      </c>
      <c r="F71" s="468" t="s">
        <v>7</v>
      </c>
      <c r="G71" s="209">
        <v>4.1900000000000004</v>
      </c>
      <c r="H71" s="209" t="s">
        <v>717</v>
      </c>
      <c r="I71" s="209" t="s">
        <v>725</v>
      </c>
      <c r="J71" s="648">
        <f t="shared" si="2"/>
        <v>4.1900000000000004</v>
      </c>
      <c r="K71" s="648">
        <f t="shared" si="0"/>
        <v>0.62221402296629535</v>
      </c>
      <c r="L71" s="647">
        <f t="shared" si="1"/>
        <v>3.142767135206493E-2</v>
      </c>
      <c r="M71" s="209">
        <v>25</v>
      </c>
      <c r="N71" s="673" t="s">
        <v>728</v>
      </c>
      <c r="O71" s="146">
        <f>VLOOKUP(N71,References!$B$7:$F$197,5,FALSE)</f>
        <v>37</v>
      </c>
      <c r="R71"/>
    </row>
    <row r="72" spans="1:18" x14ac:dyDescent="0.2">
      <c r="A72" s="885"/>
      <c r="B72" s="887"/>
      <c r="C72" s="831"/>
      <c r="D72" s="831"/>
      <c r="E72" s="484" t="s">
        <v>43</v>
      </c>
      <c r="F72" s="468" t="s">
        <v>7</v>
      </c>
      <c r="G72" s="209">
        <v>5.2</v>
      </c>
      <c r="H72" s="209" t="s">
        <v>717</v>
      </c>
      <c r="I72" s="209" t="s">
        <v>668</v>
      </c>
      <c r="J72" s="648">
        <f t="shared" si="2"/>
        <v>5.2</v>
      </c>
      <c r="K72" s="648">
        <f t="shared" si="0"/>
        <v>0.71600334363479923</v>
      </c>
      <c r="L72" s="647">
        <f t="shared" si="1"/>
        <v>3.9003315281798956E-2</v>
      </c>
      <c r="M72" s="209">
        <v>27.1</v>
      </c>
      <c r="N72" s="673" t="s">
        <v>729</v>
      </c>
      <c r="O72" s="146">
        <f>VLOOKUP(N72,References!$B$7:$F$197,5,FALSE)</f>
        <v>10</v>
      </c>
      <c r="R72"/>
    </row>
    <row r="73" spans="1:18" x14ac:dyDescent="0.2">
      <c r="A73" s="885"/>
      <c r="B73" s="887"/>
      <c r="C73" s="831"/>
      <c r="D73" s="831"/>
      <c r="E73" s="484" t="s">
        <v>43</v>
      </c>
      <c r="F73" s="468" t="s">
        <v>7</v>
      </c>
      <c r="G73" s="209">
        <v>3.3</v>
      </c>
      <c r="H73" s="209" t="s">
        <v>717</v>
      </c>
      <c r="I73" s="209" t="s">
        <v>725</v>
      </c>
      <c r="J73" s="648">
        <f t="shared" si="2"/>
        <v>3.3</v>
      </c>
      <c r="K73" s="648">
        <f t="shared" si="0"/>
        <v>0.51851393987788741</v>
      </c>
      <c r="L73" s="647">
        <f t="shared" si="1"/>
        <v>2.4752103928833948E-2</v>
      </c>
      <c r="M73" s="209">
        <v>25</v>
      </c>
      <c r="N73" s="673" t="s">
        <v>729</v>
      </c>
      <c r="O73" s="146">
        <f>VLOOKUP(N73,References!$B$7:$F$197,5,FALSE)</f>
        <v>10</v>
      </c>
      <c r="R73"/>
    </row>
    <row r="74" spans="1:18" x14ac:dyDescent="0.2">
      <c r="A74" s="885"/>
      <c r="B74" s="887"/>
      <c r="C74" s="831"/>
      <c r="D74" s="831"/>
      <c r="E74" s="484" t="s">
        <v>43</v>
      </c>
      <c r="F74" s="468" t="s">
        <v>7</v>
      </c>
      <c r="G74" s="647">
        <v>0.34499999999999997</v>
      </c>
      <c r="H74" s="206" t="s">
        <v>719</v>
      </c>
      <c r="I74" s="206" t="s">
        <v>726</v>
      </c>
      <c r="J74" s="614">
        <f t="shared" si="2"/>
        <v>45.996089999999995</v>
      </c>
      <c r="K74" s="264">
        <f t="shared" si="0"/>
        <v>1.6627209150816344</v>
      </c>
      <c r="L74" s="617">
        <f t="shared" si="1"/>
        <v>0.34499999999999997</v>
      </c>
      <c r="M74" s="206" t="s">
        <v>722</v>
      </c>
      <c r="N74" s="292" t="s">
        <v>677</v>
      </c>
      <c r="O74" s="146">
        <f>VLOOKUP(N74,References!$B$7:$F$197,5,FALSE)</f>
        <v>23</v>
      </c>
      <c r="R74"/>
    </row>
    <row r="75" spans="1:18" x14ac:dyDescent="0.2">
      <c r="A75" s="885"/>
      <c r="B75" s="887"/>
      <c r="C75" s="831"/>
      <c r="D75" s="831"/>
      <c r="E75" s="484" t="s">
        <v>43</v>
      </c>
      <c r="F75" s="468" t="s">
        <v>7</v>
      </c>
      <c r="G75" s="647">
        <v>0.27400000000000002</v>
      </c>
      <c r="H75" s="206" t="s">
        <v>719</v>
      </c>
      <c r="I75" s="206" t="s">
        <v>674</v>
      </c>
      <c r="J75" s="614">
        <f t="shared" si="2"/>
        <v>36.530228000000001</v>
      </c>
      <c r="K75" s="264">
        <f t="shared" si="0"/>
        <v>1.5626523828287484</v>
      </c>
      <c r="L75" s="617">
        <f t="shared" si="1"/>
        <v>0.27400000000000002</v>
      </c>
      <c r="M75" s="206" t="s">
        <v>722</v>
      </c>
      <c r="N75" s="292" t="s">
        <v>677</v>
      </c>
      <c r="O75" s="146">
        <f>VLOOKUP(N75,References!$B$7:$F$197,5,FALSE)</f>
        <v>23</v>
      </c>
      <c r="R75"/>
    </row>
    <row r="76" spans="1:18" x14ac:dyDescent="0.2">
      <c r="A76" s="885"/>
      <c r="B76" s="887"/>
      <c r="C76" s="831"/>
      <c r="D76" s="831"/>
      <c r="E76" s="484" t="s">
        <v>43</v>
      </c>
      <c r="F76" s="468" t="s">
        <v>7</v>
      </c>
      <c r="G76" s="647">
        <v>0.111</v>
      </c>
      <c r="H76" s="206" t="s">
        <v>719</v>
      </c>
      <c r="I76" s="206" t="s">
        <v>676</v>
      </c>
      <c r="J76" s="614">
        <f t="shared" si="2"/>
        <v>14.798742000000001</v>
      </c>
      <c r="K76" s="264">
        <f t="shared" si="0"/>
        <v>1.1702247987950178</v>
      </c>
      <c r="L76" s="617">
        <f t="shared" si="1"/>
        <v>0.111</v>
      </c>
      <c r="M76" s="206" t="s">
        <v>722</v>
      </c>
      <c r="N76" s="292" t="s">
        <v>677</v>
      </c>
      <c r="O76" s="146">
        <f>VLOOKUP(N76,References!$B$7:$F$197,5,FALSE)</f>
        <v>23</v>
      </c>
      <c r="R76"/>
    </row>
    <row r="77" spans="1:18" x14ac:dyDescent="0.2">
      <c r="A77" s="885"/>
      <c r="B77" s="887"/>
      <c r="C77" s="831"/>
      <c r="D77" s="831"/>
      <c r="E77" s="484"/>
      <c r="F77" s="468"/>
      <c r="G77" s="647">
        <v>0.37</v>
      </c>
      <c r="H77" s="206" t="s">
        <v>720</v>
      </c>
      <c r="I77" s="206" t="s">
        <v>725</v>
      </c>
      <c r="J77" s="264">
        <f t="shared" ref="J77:J78" si="15">IF(H77="Pa",G77,IF(H77="kPa",G77*1000,IF(H77="log-Pa",10^G77,IF(H77="mm Hg",G77*133.322,0))))</f>
        <v>2.344228815319922</v>
      </c>
      <c r="K77" s="264">
        <f t="shared" ref="K77:K78" si="16">IF(H77="Pa",LOG(G77),IF(H77="kPa",LOG(G77*1000),IF(H77="log-Pa",G77,IF(H77="mm Hg",LOG(G77*133.322),0))))</f>
        <v>0.37</v>
      </c>
      <c r="L77" s="617">
        <f t="shared" ref="L77:L78" si="17">IF(H77="Pa",G77/133.322,IF(H77="kPa",(G77*1000)/133.322,IF(H77="log-Pa",(10^G77)/133.322,IF(H77="mm Hg",G77,0))))</f>
        <v>1.7583210687807879E-2</v>
      </c>
      <c r="M77" s="206">
        <v>25</v>
      </c>
      <c r="N77" s="292" t="s">
        <v>850</v>
      </c>
      <c r="O77" s="146">
        <f>VLOOKUP(N77,References!$B$7:$F$197,5,FALSE)</f>
        <v>85</v>
      </c>
      <c r="R77"/>
    </row>
    <row r="78" spans="1:18" x14ac:dyDescent="0.2">
      <c r="A78" s="885"/>
      <c r="B78" s="887"/>
      <c r="C78" s="831"/>
      <c r="D78" s="831"/>
      <c r="E78" s="484"/>
      <c r="F78" s="468"/>
      <c r="G78" s="647">
        <v>0.31</v>
      </c>
      <c r="H78" s="206" t="s">
        <v>720</v>
      </c>
      <c r="I78" s="206" t="s">
        <v>668</v>
      </c>
      <c r="J78" s="264">
        <f t="shared" si="15"/>
        <v>2.0417379446695296</v>
      </c>
      <c r="K78" s="264">
        <f t="shared" si="16"/>
        <v>0.31</v>
      </c>
      <c r="L78" s="617">
        <f t="shared" si="17"/>
        <v>1.5314336303607278E-2</v>
      </c>
      <c r="M78" s="206">
        <v>25</v>
      </c>
      <c r="N78" s="292" t="s">
        <v>850</v>
      </c>
      <c r="O78" s="146">
        <f>VLOOKUP(N78,References!$B$7:$F$197,5,FALSE)</f>
        <v>85</v>
      </c>
      <c r="R78"/>
    </row>
    <row r="79" spans="1:18" x14ac:dyDescent="0.2">
      <c r="A79" s="890" t="s">
        <v>44</v>
      </c>
      <c r="B79" s="891" t="s">
        <v>45</v>
      </c>
      <c r="C79" s="830">
        <v>464.1</v>
      </c>
      <c r="D79" s="830" t="s">
        <v>8</v>
      </c>
      <c r="E79" s="489" t="s">
        <v>45</v>
      </c>
      <c r="F79" s="475" t="s">
        <v>8</v>
      </c>
      <c r="G79" s="253">
        <v>0.11</v>
      </c>
      <c r="H79" s="253" t="s">
        <v>720</v>
      </c>
      <c r="I79" s="224" t="s">
        <v>668</v>
      </c>
      <c r="J79" s="276">
        <f t="shared" si="2"/>
        <v>1.288249551693134</v>
      </c>
      <c r="K79" s="276">
        <f t="shared" si="0"/>
        <v>0.11</v>
      </c>
      <c r="L79" s="628">
        <f t="shared" si="1"/>
        <v>9.6626929666006663E-3</v>
      </c>
      <c r="M79" s="224">
        <v>25</v>
      </c>
      <c r="N79" s="674" t="s">
        <v>522</v>
      </c>
      <c r="O79" s="188">
        <f>VLOOKUP(N79,References!$B$7:$F$197,5,FALSE)</f>
        <v>11</v>
      </c>
      <c r="R79"/>
    </row>
    <row r="80" spans="1:18" x14ac:dyDescent="0.2">
      <c r="A80" s="885"/>
      <c r="B80" s="887"/>
      <c r="C80" s="831"/>
      <c r="D80" s="831"/>
      <c r="E80" s="484" t="s">
        <v>45</v>
      </c>
      <c r="F80" s="468" t="s">
        <v>8</v>
      </c>
      <c r="G80" s="206">
        <v>0.54</v>
      </c>
      <c r="H80" s="206" t="s">
        <v>720</v>
      </c>
      <c r="I80" s="206" t="s">
        <v>721</v>
      </c>
      <c r="J80" s="264">
        <f t="shared" si="2"/>
        <v>3.4673685045253171</v>
      </c>
      <c r="K80" s="264">
        <f t="shared" si="0"/>
        <v>0.54</v>
      </c>
      <c r="L80" s="617">
        <f t="shared" si="1"/>
        <v>2.6007474419265514E-2</v>
      </c>
      <c r="M80" s="206">
        <v>25</v>
      </c>
      <c r="N80" s="292" t="s">
        <v>522</v>
      </c>
      <c r="O80" s="146">
        <f>VLOOKUP(N80,References!$B$7:$F$197,5,FALSE)</f>
        <v>11</v>
      </c>
      <c r="R80"/>
    </row>
    <row r="81" spans="1:18" x14ac:dyDescent="0.2">
      <c r="A81" s="885"/>
      <c r="B81" s="887"/>
      <c r="C81" s="831"/>
      <c r="D81" s="831"/>
      <c r="E81" s="484" t="s">
        <v>45</v>
      </c>
      <c r="F81" s="468" t="s">
        <v>8</v>
      </c>
      <c r="G81" s="206">
        <v>1.29</v>
      </c>
      <c r="H81" s="206" t="s">
        <v>720</v>
      </c>
      <c r="I81" s="206" t="s">
        <v>725</v>
      </c>
      <c r="J81" s="264">
        <f t="shared" si="2"/>
        <v>19.498445997580465</v>
      </c>
      <c r="K81" s="264">
        <f t="shared" si="0"/>
        <v>1.29</v>
      </c>
      <c r="L81" s="617">
        <f t="shared" si="1"/>
        <v>0.14625077629783881</v>
      </c>
      <c r="M81" s="206">
        <v>25</v>
      </c>
      <c r="N81" s="292" t="s">
        <v>593</v>
      </c>
      <c r="O81" s="146">
        <f>VLOOKUP(N81,References!$B$7:$F$197,5,FALSE)</f>
        <v>40</v>
      </c>
      <c r="R81"/>
    </row>
    <row r="82" spans="1:18" x14ac:dyDescent="0.2">
      <c r="A82" s="885"/>
      <c r="B82" s="887"/>
      <c r="C82" s="831"/>
      <c r="D82" s="831"/>
      <c r="E82" s="484" t="s">
        <v>45</v>
      </c>
      <c r="F82" s="468" t="s">
        <v>8</v>
      </c>
      <c r="G82" s="209">
        <v>1.1200000000000001</v>
      </c>
      <c r="H82" s="209" t="s">
        <v>723</v>
      </c>
      <c r="I82" s="209" t="s">
        <v>668</v>
      </c>
      <c r="J82" s="672">
        <f t="shared" ref="J82:J88" si="18">IF(H82="Pa",G82,IF(H82="kPa",G82*1000,IF(H82="log-Pa",10^G82,IF(H82="mm Hg",G82*133.322,0))))</f>
        <v>1120</v>
      </c>
      <c r="K82" s="648">
        <f t="shared" ref="K82:K88" si="19">IF(H82="Pa",LOG(G82),IF(H82="kPa",LOG(G82*1000),IF(H82="log-Pa",G82,IF(H82="mm Hg",LOG(G82*133.322),0))))</f>
        <v>3.0492180226701815</v>
      </c>
      <c r="L82" s="648">
        <f t="shared" ref="L82:L88" si="20">IF(H82="Pa",G82/133.322,IF(H82="kPa",(G82*1000)/133.322,IF(H82="log-Pa",(10^G82)/133.322,IF(H82="mm Hg",G82,0))))</f>
        <v>8.4007140606951598</v>
      </c>
      <c r="M82" s="209">
        <v>99.63</v>
      </c>
      <c r="N82" s="673" t="s">
        <v>728</v>
      </c>
      <c r="O82" s="146">
        <f>VLOOKUP(N82,References!$B$7:$F$197,5,FALSE)</f>
        <v>37</v>
      </c>
      <c r="R82"/>
    </row>
    <row r="83" spans="1:18" x14ac:dyDescent="0.2">
      <c r="A83" s="885"/>
      <c r="B83" s="887"/>
      <c r="C83" s="831"/>
      <c r="D83" s="831"/>
      <c r="E83" s="484" t="s">
        <v>45</v>
      </c>
      <c r="F83" s="468" t="s">
        <v>8</v>
      </c>
      <c r="G83" s="209">
        <v>1.27</v>
      </c>
      <c r="H83" s="209" t="s">
        <v>717</v>
      </c>
      <c r="I83" s="209" t="s">
        <v>725</v>
      </c>
      <c r="J83" s="648">
        <f t="shared" si="18"/>
        <v>1.27</v>
      </c>
      <c r="K83" s="648">
        <f t="shared" si="19"/>
        <v>0.10380372095595687</v>
      </c>
      <c r="L83" s="664">
        <f t="shared" si="20"/>
        <v>9.5258096938239754E-3</v>
      </c>
      <c r="M83" s="209">
        <v>25</v>
      </c>
      <c r="N83" s="673" t="s">
        <v>728</v>
      </c>
      <c r="O83" s="146">
        <f>VLOOKUP(N83,References!$B$7:$F$197,5,FALSE)</f>
        <v>37</v>
      </c>
      <c r="R83"/>
    </row>
    <row r="84" spans="1:18" x14ac:dyDescent="0.2">
      <c r="A84" s="885"/>
      <c r="B84" s="887"/>
      <c r="C84" s="831"/>
      <c r="D84" s="831"/>
      <c r="E84" s="484" t="s">
        <v>45</v>
      </c>
      <c r="F84" s="468" t="s">
        <v>8</v>
      </c>
      <c r="G84" s="209">
        <v>0.1</v>
      </c>
      <c r="H84" s="209" t="s">
        <v>720</v>
      </c>
      <c r="I84" s="209" t="s">
        <v>668</v>
      </c>
      <c r="J84" s="648">
        <f t="shared" si="18"/>
        <v>1.2589254117941673</v>
      </c>
      <c r="K84" s="648">
        <f t="shared" si="19"/>
        <v>0.1</v>
      </c>
      <c r="L84" s="664">
        <f t="shared" si="20"/>
        <v>9.4427432216300927E-3</v>
      </c>
      <c r="M84" s="209">
        <v>25</v>
      </c>
      <c r="N84" s="673" t="s">
        <v>544</v>
      </c>
      <c r="O84" s="146">
        <f>VLOOKUP(N84,References!$B$7:$F$197,5,FALSE)</f>
        <v>7</v>
      </c>
      <c r="R84"/>
    </row>
    <row r="85" spans="1:18" x14ac:dyDescent="0.2">
      <c r="A85" s="885"/>
      <c r="B85" s="887"/>
      <c r="C85" s="831"/>
      <c r="D85" s="831"/>
      <c r="E85" s="484" t="s">
        <v>45</v>
      </c>
      <c r="F85" s="468" t="s">
        <v>8</v>
      </c>
      <c r="G85" s="209">
        <v>-0.59</v>
      </c>
      <c r="H85" s="206" t="s">
        <v>720</v>
      </c>
      <c r="I85" s="206" t="s">
        <v>672</v>
      </c>
      <c r="J85" s="617">
        <f t="shared" si="18"/>
        <v>0.25703957827688634</v>
      </c>
      <c r="K85" s="264">
        <f t="shared" si="19"/>
        <v>-0.59</v>
      </c>
      <c r="L85" s="615">
        <f t="shared" si="20"/>
        <v>1.9279607137373152E-3</v>
      </c>
      <c r="M85" s="206">
        <v>25</v>
      </c>
      <c r="N85" s="673" t="s">
        <v>544</v>
      </c>
      <c r="O85" s="146">
        <f>VLOOKUP(N85,References!$B$7:$F$197,5,FALSE)</f>
        <v>7</v>
      </c>
      <c r="R85"/>
    </row>
    <row r="86" spans="1:18" x14ac:dyDescent="0.2">
      <c r="A86" s="885"/>
      <c r="B86" s="887"/>
      <c r="C86" s="831"/>
      <c r="D86" s="831"/>
      <c r="E86" s="484" t="s">
        <v>45</v>
      </c>
      <c r="F86" s="468" t="s">
        <v>8</v>
      </c>
      <c r="G86" s="209">
        <v>-1.78</v>
      </c>
      <c r="H86" s="206" t="s">
        <v>720</v>
      </c>
      <c r="I86" s="206" t="s">
        <v>670</v>
      </c>
      <c r="J86" s="617">
        <f t="shared" si="18"/>
        <v>1.6595869074375592E-2</v>
      </c>
      <c r="K86" s="264">
        <f t="shared" si="19"/>
        <v>-1.78</v>
      </c>
      <c r="L86" s="616">
        <f t="shared" si="20"/>
        <v>1.2447959882371694E-4</v>
      </c>
      <c r="M86" s="206">
        <v>25</v>
      </c>
      <c r="N86" s="673" t="s">
        <v>544</v>
      </c>
      <c r="O86" s="146">
        <f>VLOOKUP(N86,References!$B$7:$F$197,5,FALSE)</f>
        <v>7</v>
      </c>
      <c r="R86"/>
    </row>
    <row r="87" spans="1:18" x14ac:dyDescent="0.2">
      <c r="A87" s="885"/>
      <c r="B87" s="887"/>
      <c r="C87" s="831"/>
      <c r="D87" s="831"/>
      <c r="E87" s="484" t="s">
        <v>45</v>
      </c>
      <c r="F87" s="468" t="s">
        <v>8</v>
      </c>
      <c r="G87" s="209">
        <v>-1.1000000000000001</v>
      </c>
      <c r="H87" s="206" t="s">
        <v>720</v>
      </c>
      <c r="I87" s="206" t="s">
        <v>673</v>
      </c>
      <c r="J87" s="617">
        <f t="shared" si="18"/>
        <v>7.9432823472428096E-2</v>
      </c>
      <c r="K87" s="264">
        <f t="shared" si="19"/>
        <v>-1.1000000000000001</v>
      </c>
      <c r="L87" s="615">
        <f t="shared" si="20"/>
        <v>5.9579681877280639E-4</v>
      </c>
      <c r="M87" s="206">
        <v>25</v>
      </c>
      <c r="N87" s="673" t="s">
        <v>544</v>
      </c>
      <c r="O87" s="146">
        <f>VLOOKUP(N87,References!$B$7:$F$197,5,FALSE)</f>
        <v>7</v>
      </c>
      <c r="R87"/>
    </row>
    <row r="88" spans="1:18" x14ac:dyDescent="0.2">
      <c r="A88" s="885"/>
      <c r="B88" s="887"/>
      <c r="C88" s="831"/>
      <c r="D88" s="831"/>
      <c r="E88" s="484" t="s">
        <v>45</v>
      </c>
      <c r="F88" s="468" t="s">
        <v>8</v>
      </c>
      <c r="G88" s="209">
        <v>2.6</v>
      </c>
      <c r="H88" s="209" t="s">
        <v>720</v>
      </c>
      <c r="I88" s="209" t="s">
        <v>668</v>
      </c>
      <c r="J88" s="672">
        <f t="shared" si="18"/>
        <v>398.10717055349761</v>
      </c>
      <c r="K88" s="648">
        <f t="shared" si="19"/>
        <v>2.6</v>
      </c>
      <c r="L88" s="648">
        <f t="shared" si="20"/>
        <v>2.9860575940467258</v>
      </c>
      <c r="M88" s="209" t="s">
        <v>722</v>
      </c>
      <c r="N88" s="673" t="s">
        <v>756</v>
      </c>
      <c r="O88" s="146">
        <f>VLOOKUP(N88,References!$B$7:$F$197,5,FALSE)</f>
        <v>34</v>
      </c>
      <c r="R88"/>
    </row>
    <row r="89" spans="1:18" x14ac:dyDescent="0.2">
      <c r="A89" s="885"/>
      <c r="B89" s="887"/>
      <c r="C89" s="831"/>
      <c r="D89" s="831"/>
      <c r="E89" s="484" t="s">
        <v>45</v>
      </c>
      <c r="F89" s="468" t="s">
        <v>8</v>
      </c>
      <c r="G89" s="206">
        <v>1.27</v>
      </c>
      <c r="H89" s="206" t="s">
        <v>720</v>
      </c>
      <c r="I89" s="206" t="s">
        <v>672</v>
      </c>
      <c r="J89" s="614">
        <f t="shared" ref="J89:J137" si="21">IF(H89="Pa",G89,IF(H89="kPa",G89*1000,IF(H89="log-Pa",10^G89,IF(H89="mm Hg",G89*133.322,0))))</f>
        <v>18.62087136662868</v>
      </c>
      <c r="K89" s="264">
        <f t="shared" ref="K89:K137" si="22">IF(H89="Pa",LOG(G89),IF(H89="kPa",LOG(G89*1000),IF(H89="log-Pa",G89,IF(H89="mm Hg",LOG(G89*133.322),0))))</f>
        <v>1.27</v>
      </c>
      <c r="L89" s="617">
        <f t="shared" ref="L89:L137" si="23">IF(H89="Pa",G89/133.322,IF(H89="kPa",(G89*1000)/133.322,IF(H89="log-Pa",(10^G89)/133.322,IF(H89="mm Hg",G89,0))))</f>
        <v>0.13966840706431558</v>
      </c>
      <c r="M89" s="206" t="s">
        <v>722</v>
      </c>
      <c r="N89" s="292" t="s">
        <v>532</v>
      </c>
      <c r="O89" s="146">
        <f>VLOOKUP(N89,References!$B$7:$F$197,5,FALSE)</f>
        <v>77</v>
      </c>
      <c r="R89"/>
    </row>
    <row r="90" spans="1:18" x14ac:dyDescent="0.2">
      <c r="A90" s="885"/>
      <c r="B90" s="887"/>
      <c r="C90" s="831"/>
      <c r="D90" s="831"/>
      <c r="E90" s="484" t="s">
        <v>45</v>
      </c>
      <c r="F90" s="468" t="s">
        <v>8</v>
      </c>
      <c r="G90" s="647">
        <v>6.7500000000000004E-2</v>
      </c>
      <c r="H90" s="206" t="s">
        <v>719</v>
      </c>
      <c r="I90" s="206" t="s">
        <v>726</v>
      </c>
      <c r="J90" s="264">
        <f t="shared" si="21"/>
        <v>8.9992350000000005</v>
      </c>
      <c r="K90" s="264">
        <f t="shared" si="22"/>
        <v>0.95420559283938544</v>
      </c>
      <c r="L90" s="617">
        <f t="shared" si="23"/>
        <v>6.7500000000000004E-2</v>
      </c>
      <c r="M90" s="206" t="s">
        <v>722</v>
      </c>
      <c r="N90" s="292" t="s">
        <v>677</v>
      </c>
      <c r="O90" s="146">
        <f>VLOOKUP(N90,References!$B$7:$F$197,5,FALSE)</f>
        <v>23</v>
      </c>
      <c r="R90"/>
    </row>
    <row r="91" spans="1:18" x14ac:dyDescent="0.2">
      <c r="A91" s="885"/>
      <c r="B91" s="887"/>
      <c r="C91" s="831"/>
      <c r="D91" s="831"/>
      <c r="E91" s="484" t="s">
        <v>45</v>
      </c>
      <c r="F91" s="468" t="s">
        <v>8</v>
      </c>
      <c r="G91" s="647">
        <v>0.17100000000000001</v>
      </c>
      <c r="H91" s="206" t="s">
        <v>719</v>
      </c>
      <c r="I91" s="206" t="s">
        <v>674</v>
      </c>
      <c r="J91" s="614">
        <f t="shared" si="21"/>
        <v>22.798062000000002</v>
      </c>
      <c r="K91" s="264">
        <f t="shared" si="22"/>
        <v>1.3578979304005143</v>
      </c>
      <c r="L91" s="617">
        <f t="shared" si="23"/>
        <v>0.17100000000000001</v>
      </c>
      <c r="M91" s="206" t="s">
        <v>722</v>
      </c>
      <c r="N91" s="292" t="s">
        <v>677</v>
      </c>
      <c r="O91" s="146">
        <f>VLOOKUP(N91,References!$B$7:$F$197,5,FALSE)</f>
        <v>23</v>
      </c>
      <c r="R91"/>
    </row>
    <row r="92" spans="1:18" x14ac:dyDescent="0.2">
      <c r="A92" s="885"/>
      <c r="B92" s="887"/>
      <c r="C92" s="831"/>
      <c r="D92" s="831"/>
      <c r="E92" s="484" t="s">
        <v>45</v>
      </c>
      <c r="F92" s="468" t="s">
        <v>8</v>
      </c>
      <c r="G92" s="647">
        <v>8.4399999999999996E-3</v>
      </c>
      <c r="H92" s="206" t="s">
        <v>719</v>
      </c>
      <c r="I92" s="206" t="s">
        <v>676</v>
      </c>
      <c r="J92" s="264">
        <f t="shared" si="21"/>
        <v>1.1252376799999999</v>
      </c>
      <c r="K92" s="264">
        <f t="shared" si="22"/>
        <v>5.1244266634015469E-2</v>
      </c>
      <c r="L92" s="615">
        <f t="shared" si="23"/>
        <v>8.4399999999999996E-3</v>
      </c>
      <c r="M92" s="206" t="s">
        <v>722</v>
      </c>
      <c r="N92" s="292" t="s">
        <v>677</v>
      </c>
      <c r="O92" s="146">
        <f>VLOOKUP(N92,References!$B$7:$F$197,5,FALSE)</f>
        <v>23</v>
      </c>
      <c r="R92"/>
    </row>
    <row r="93" spans="1:18" x14ac:dyDescent="0.2">
      <c r="A93" s="885"/>
      <c r="B93" s="887"/>
      <c r="C93" s="831"/>
      <c r="D93" s="831"/>
      <c r="E93" s="484"/>
      <c r="F93" s="468"/>
      <c r="G93" s="647">
        <v>-0.18</v>
      </c>
      <c r="H93" s="206" t="s">
        <v>720</v>
      </c>
      <c r="I93" s="206" t="s">
        <v>725</v>
      </c>
      <c r="J93" s="264">
        <f t="shared" ref="J93:J94" si="24">IF(H93="Pa",G93,IF(H93="kPa",G93*1000,IF(H93="log-Pa",10^G93,IF(H93="mm Hg",G93*133.322,0))))</f>
        <v>0.660693448007596</v>
      </c>
      <c r="K93" s="264">
        <f t="shared" ref="K93:K94" si="25">IF(H93="Pa",LOG(G93),IF(H93="kPa",LOG(G93*1000),IF(H93="log-Pa",G93,IF(H93="mm Hg",LOG(G93*133.322),0))))</f>
        <v>-0.18</v>
      </c>
      <c r="L93" s="615">
        <f t="shared" ref="L93:L94" si="26">IF(H93="Pa",G93/133.322,IF(H93="kPa",(G93*1000)/133.322,IF(H93="log-Pa",(10^G93)/133.322,IF(H93="mm Hg",G93,0))))</f>
        <v>4.9556220879344443E-3</v>
      </c>
      <c r="M93" s="206">
        <v>25</v>
      </c>
      <c r="N93" s="292" t="s">
        <v>850</v>
      </c>
      <c r="O93" s="146">
        <f>VLOOKUP(N93,References!$B$7:$F$197,5,FALSE)</f>
        <v>85</v>
      </c>
      <c r="R93"/>
    </row>
    <row r="94" spans="1:18" x14ac:dyDescent="0.2">
      <c r="A94" s="886"/>
      <c r="B94" s="888"/>
      <c r="C94" s="832"/>
      <c r="D94" s="832"/>
      <c r="E94" s="485"/>
      <c r="F94" s="476"/>
      <c r="G94" s="667">
        <v>0.12</v>
      </c>
      <c r="H94" s="226" t="s">
        <v>720</v>
      </c>
      <c r="I94" s="226" t="s">
        <v>668</v>
      </c>
      <c r="J94" s="278">
        <f t="shared" si="24"/>
        <v>1.3182567385564072</v>
      </c>
      <c r="K94" s="278">
        <f t="shared" si="25"/>
        <v>0.12</v>
      </c>
      <c r="L94" s="621">
        <f t="shared" si="26"/>
        <v>9.8877659992829929E-3</v>
      </c>
      <c r="M94" s="226">
        <v>25</v>
      </c>
      <c r="N94" s="675" t="s">
        <v>850</v>
      </c>
      <c r="O94" s="189">
        <f>VLOOKUP(N94,References!$B$7:$F$197,5,FALSE)</f>
        <v>85</v>
      </c>
      <c r="R94"/>
    </row>
    <row r="95" spans="1:18" x14ac:dyDescent="0.2">
      <c r="A95" s="885" t="s">
        <v>46</v>
      </c>
      <c r="B95" s="887" t="s">
        <v>47</v>
      </c>
      <c r="C95" s="831">
        <v>514.1</v>
      </c>
      <c r="D95" s="831" t="s">
        <v>9</v>
      </c>
      <c r="E95" s="484" t="s">
        <v>47</v>
      </c>
      <c r="F95" s="468" t="s">
        <v>9</v>
      </c>
      <c r="G95" s="209">
        <v>-0.63</v>
      </c>
      <c r="H95" s="209" t="s">
        <v>720</v>
      </c>
      <c r="I95" s="206" t="s">
        <v>668</v>
      </c>
      <c r="J95" s="617">
        <f t="shared" si="21"/>
        <v>0.23442288153199217</v>
      </c>
      <c r="K95" s="264">
        <f t="shared" si="22"/>
        <v>-0.63</v>
      </c>
      <c r="L95" s="615">
        <f t="shared" si="23"/>
        <v>1.7583210687807877E-3</v>
      </c>
      <c r="M95" s="206">
        <v>25</v>
      </c>
      <c r="N95" s="292" t="s">
        <v>522</v>
      </c>
      <c r="O95" s="146">
        <f>VLOOKUP(N95,References!$B$7:$F$197,5,FALSE)</f>
        <v>11</v>
      </c>
      <c r="R95"/>
    </row>
    <row r="96" spans="1:18" x14ac:dyDescent="0.2">
      <c r="A96" s="885"/>
      <c r="B96" s="887"/>
      <c r="C96" s="831"/>
      <c r="D96" s="831"/>
      <c r="E96" s="484" t="s">
        <v>47</v>
      </c>
      <c r="F96" s="468" t="s">
        <v>9</v>
      </c>
      <c r="G96" s="206">
        <v>5.0000000000000001E-3</v>
      </c>
      <c r="H96" s="206" t="s">
        <v>720</v>
      </c>
      <c r="I96" s="206" t="s">
        <v>721</v>
      </c>
      <c r="J96" s="264">
        <f t="shared" si="21"/>
        <v>1.0115794542598986</v>
      </c>
      <c r="K96" s="264">
        <f t="shared" si="22"/>
        <v>5.0000000000000001E-3</v>
      </c>
      <c r="L96" s="615">
        <f t="shared" si="23"/>
        <v>7.5874908436709514E-3</v>
      </c>
      <c r="M96" s="206">
        <v>25</v>
      </c>
      <c r="N96" s="292" t="s">
        <v>522</v>
      </c>
      <c r="O96" s="146">
        <f>VLOOKUP(N96,References!$B$7:$F$197,5,FALSE)</f>
        <v>11</v>
      </c>
      <c r="R96"/>
    </row>
    <row r="97" spans="1:18" x14ac:dyDescent="0.2">
      <c r="A97" s="885"/>
      <c r="B97" s="887"/>
      <c r="C97" s="831"/>
      <c r="D97" s="831"/>
      <c r="E97" s="484" t="s">
        <v>47</v>
      </c>
      <c r="F97" s="468" t="s">
        <v>9</v>
      </c>
      <c r="G97" s="206">
        <v>1.07</v>
      </c>
      <c r="H97" s="206" t="s">
        <v>720</v>
      </c>
      <c r="I97" s="206" t="s">
        <v>725</v>
      </c>
      <c r="J97" s="264">
        <f t="shared" si="21"/>
        <v>11.748975549395301</v>
      </c>
      <c r="K97" s="264">
        <f t="shared" si="22"/>
        <v>1.07</v>
      </c>
      <c r="L97" s="615">
        <f t="shared" si="23"/>
        <v>8.8124807229079227E-2</v>
      </c>
      <c r="M97" s="206">
        <v>25</v>
      </c>
      <c r="N97" s="292" t="s">
        <v>593</v>
      </c>
      <c r="O97" s="146">
        <f>VLOOKUP(N97,References!$B$7:$F$197,5,FALSE)</f>
        <v>40</v>
      </c>
      <c r="R97"/>
    </row>
    <row r="98" spans="1:18" x14ac:dyDescent="0.2">
      <c r="A98" s="885"/>
      <c r="B98" s="887"/>
      <c r="C98" s="831"/>
      <c r="D98" s="831"/>
      <c r="E98" s="484" t="s">
        <v>47</v>
      </c>
      <c r="F98" s="468" t="s">
        <v>9</v>
      </c>
      <c r="G98" s="209">
        <v>3.129</v>
      </c>
      <c r="H98" s="209" t="s">
        <v>723</v>
      </c>
      <c r="I98" s="209" t="s">
        <v>668</v>
      </c>
      <c r="J98" s="672">
        <f t="shared" si="21"/>
        <v>3129</v>
      </c>
      <c r="K98" s="648">
        <f t="shared" si="22"/>
        <v>3.4954055631461931</v>
      </c>
      <c r="L98" s="672">
        <f t="shared" si="23"/>
        <v>23.469494907067102</v>
      </c>
      <c r="M98" s="209">
        <v>129.56</v>
      </c>
      <c r="N98" s="673" t="s">
        <v>728</v>
      </c>
      <c r="O98" s="146">
        <f>VLOOKUP(N98,References!$B$7:$F$197,5,FALSE)</f>
        <v>37</v>
      </c>
      <c r="R98"/>
    </row>
    <row r="99" spans="1:18" x14ac:dyDescent="0.2">
      <c r="A99" s="885"/>
      <c r="B99" s="887"/>
      <c r="C99" s="831"/>
      <c r="D99" s="831"/>
      <c r="E99" s="484" t="s">
        <v>47</v>
      </c>
      <c r="F99" s="468" t="s">
        <v>9</v>
      </c>
      <c r="G99" s="647">
        <v>0.22900000000000001</v>
      </c>
      <c r="H99" s="209" t="s">
        <v>717</v>
      </c>
      <c r="I99" s="209" t="s">
        <v>725</v>
      </c>
      <c r="J99" s="647">
        <f t="shared" si="21"/>
        <v>0.22900000000000001</v>
      </c>
      <c r="K99" s="648">
        <f t="shared" si="22"/>
        <v>-0.64016451766011195</v>
      </c>
      <c r="L99" s="664">
        <f t="shared" si="23"/>
        <v>1.7176459999099923E-3</v>
      </c>
      <c r="M99" s="209">
        <v>25</v>
      </c>
      <c r="N99" s="673" t="s">
        <v>728</v>
      </c>
      <c r="O99" s="146">
        <f>VLOOKUP(N99,References!$B$7:$F$197,5,FALSE)</f>
        <v>37</v>
      </c>
      <c r="R99"/>
    </row>
    <row r="100" spans="1:18" x14ac:dyDescent="0.2">
      <c r="A100" s="885"/>
      <c r="B100" s="887"/>
      <c r="C100" s="831"/>
      <c r="D100" s="831"/>
      <c r="E100" s="484" t="s">
        <v>47</v>
      </c>
      <c r="F100" s="468" t="s">
        <v>9</v>
      </c>
      <c r="G100" s="647">
        <v>0.10161695220725403</v>
      </c>
      <c r="H100" s="209" t="s">
        <v>717</v>
      </c>
      <c r="I100" s="209" t="s">
        <v>725</v>
      </c>
      <c r="J100" s="647">
        <f t="shared" si="21"/>
        <v>0.10161695220725403</v>
      </c>
      <c r="K100" s="648">
        <f t="shared" si="22"/>
        <v>-0.99303383500554299</v>
      </c>
      <c r="L100" s="664">
        <f t="shared" si="23"/>
        <v>7.6219192786827403E-4</v>
      </c>
      <c r="M100" s="209">
        <v>20</v>
      </c>
      <c r="N100" s="673" t="s">
        <v>728</v>
      </c>
      <c r="O100" s="146">
        <f>VLOOKUP(N100,References!$B$7:$F$197,5,FALSE)</f>
        <v>37</v>
      </c>
      <c r="R100"/>
    </row>
    <row r="101" spans="1:18" x14ac:dyDescent="0.2">
      <c r="A101" s="885"/>
      <c r="B101" s="887"/>
      <c r="C101" s="831"/>
      <c r="D101" s="831"/>
      <c r="E101" s="484" t="s">
        <v>47</v>
      </c>
      <c r="F101" s="468" t="s">
        <v>9</v>
      </c>
      <c r="G101" s="209">
        <v>-0.64</v>
      </c>
      <c r="H101" s="209" t="s">
        <v>720</v>
      </c>
      <c r="I101" s="209" t="s">
        <v>668</v>
      </c>
      <c r="J101" s="647">
        <f t="shared" si="21"/>
        <v>0.22908676527677729</v>
      </c>
      <c r="K101" s="648">
        <f t="shared" si="22"/>
        <v>-0.64</v>
      </c>
      <c r="L101" s="664">
        <f t="shared" si="23"/>
        <v>1.7182967948033881E-3</v>
      </c>
      <c r="M101" s="209">
        <v>25</v>
      </c>
      <c r="N101" s="673" t="s">
        <v>544</v>
      </c>
      <c r="O101" s="146">
        <f>VLOOKUP(N101,References!$B$7:$F$197,5,FALSE)</f>
        <v>7</v>
      </c>
      <c r="R101"/>
    </row>
    <row r="102" spans="1:18" x14ac:dyDescent="0.2">
      <c r="A102" s="885"/>
      <c r="B102" s="887"/>
      <c r="C102" s="831"/>
      <c r="D102" s="831"/>
      <c r="E102" s="484" t="s">
        <v>47</v>
      </c>
      <c r="F102" s="468" t="s">
        <v>9</v>
      </c>
      <c r="G102" s="209">
        <v>-0.84</v>
      </c>
      <c r="H102" s="209" t="s">
        <v>720</v>
      </c>
      <c r="I102" s="209" t="s">
        <v>672</v>
      </c>
      <c r="J102" s="647">
        <f t="shared" si="21"/>
        <v>0.14454397707459271</v>
      </c>
      <c r="K102" s="648">
        <f t="shared" si="22"/>
        <v>-0.84</v>
      </c>
      <c r="L102" s="664">
        <f t="shared" si="23"/>
        <v>1.0841719826779729E-3</v>
      </c>
      <c r="M102" s="209">
        <v>25</v>
      </c>
      <c r="N102" s="673" t="s">
        <v>544</v>
      </c>
      <c r="O102" s="146">
        <f>VLOOKUP(N102,References!$B$7:$F$197,5,FALSE)</f>
        <v>7</v>
      </c>
      <c r="R102"/>
    </row>
    <row r="103" spans="1:18" x14ac:dyDescent="0.2">
      <c r="A103" s="885"/>
      <c r="B103" s="887"/>
      <c r="C103" s="831"/>
      <c r="D103" s="831"/>
      <c r="E103" s="484" t="s">
        <v>47</v>
      </c>
      <c r="F103" s="468" t="s">
        <v>9</v>
      </c>
      <c r="G103" s="209">
        <v>-2.2799999999999998</v>
      </c>
      <c r="H103" s="209" t="s">
        <v>720</v>
      </c>
      <c r="I103" s="209" t="s">
        <v>670</v>
      </c>
      <c r="J103" s="647">
        <f t="shared" si="21"/>
        <v>5.2480746024977237E-3</v>
      </c>
      <c r="K103" s="648">
        <f t="shared" si="22"/>
        <v>-2.2799999999999998</v>
      </c>
      <c r="L103" s="649">
        <f t="shared" si="23"/>
        <v>3.9363905450696234E-5</v>
      </c>
      <c r="M103" s="209">
        <v>25</v>
      </c>
      <c r="N103" s="673" t="s">
        <v>544</v>
      </c>
      <c r="O103" s="146">
        <f>VLOOKUP(N103,References!$B$7:$F$197,5,FALSE)</f>
        <v>7</v>
      </c>
      <c r="R103"/>
    </row>
    <row r="104" spans="1:18" x14ac:dyDescent="0.2">
      <c r="A104" s="885"/>
      <c r="B104" s="887"/>
      <c r="C104" s="831"/>
      <c r="D104" s="831"/>
      <c r="E104" s="484" t="s">
        <v>47</v>
      </c>
      <c r="F104" s="468" t="s">
        <v>9</v>
      </c>
      <c r="G104" s="209">
        <v>-1.45</v>
      </c>
      <c r="H104" s="209" t="s">
        <v>720</v>
      </c>
      <c r="I104" s="209" t="s">
        <v>673</v>
      </c>
      <c r="J104" s="647">
        <f t="shared" si="21"/>
        <v>3.548133892335753E-2</v>
      </c>
      <c r="K104" s="648">
        <f t="shared" si="22"/>
        <v>-1.45</v>
      </c>
      <c r="L104" s="649">
        <f t="shared" si="23"/>
        <v>2.661326632015536E-4</v>
      </c>
      <c r="M104" s="209">
        <v>25</v>
      </c>
      <c r="N104" s="673" t="s">
        <v>544</v>
      </c>
      <c r="O104" s="146">
        <f>VLOOKUP(N104,References!$B$7:$F$197,5,FALSE)</f>
        <v>7</v>
      </c>
      <c r="R104"/>
    </row>
    <row r="105" spans="1:18" x14ac:dyDescent="0.2">
      <c r="A105" s="885"/>
      <c r="B105" s="887"/>
      <c r="C105" s="831"/>
      <c r="D105" s="831"/>
      <c r="E105" s="484" t="s">
        <v>47</v>
      </c>
      <c r="F105" s="468" t="s">
        <v>9</v>
      </c>
      <c r="G105" s="209">
        <v>3</v>
      </c>
      <c r="H105" s="209" t="s">
        <v>720</v>
      </c>
      <c r="I105" s="209" t="s">
        <v>668</v>
      </c>
      <c r="J105" s="672">
        <f t="shared" si="21"/>
        <v>1000</v>
      </c>
      <c r="K105" s="648">
        <f t="shared" si="22"/>
        <v>3</v>
      </c>
      <c r="L105" s="648">
        <f t="shared" si="23"/>
        <v>7.5006375541921058</v>
      </c>
      <c r="M105" s="209" t="s">
        <v>722</v>
      </c>
      <c r="N105" s="673" t="s">
        <v>756</v>
      </c>
      <c r="O105" s="146">
        <f>VLOOKUP(N105,References!$B$7:$F$197,5,FALSE)</f>
        <v>34</v>
      </c>
      <c r="R105"/>
    </row>
    <row r="106" spans="1:18" x14ac:dyDescent="0.2">
      <c r="A106" s="885"/>
      <c r="B106" s="887"/>
      <c r="C106" s="831"/>
      <c r="D106" s="831"/>
      <c r="E106" s="484" t="s">
        <v>47</v>
      </c>
      <c r="F106" s="468" t="s">
        <v>9</v>
      </c>
      <c r="G106" s="206">
        <v>0.82</v>
      </c>
      <c r="H106" s="206" t="s">
        <v>720</v>
      </c>
      <c r="I106" s="206" t="s">
        <v>672</v>
      </c>
      <c r="J106" s="264">
        <f t="shared" si="21"/>
        <v>6.6069344800759611</v>
      </c>
      <c r="K106" s="264">
        <f t="shared" si="22"/>
        <v>0.82</v>
      </c>
      <c r="L106" s="617">
        <f t="shared" si="23"/>
        <v>4.9556220879344449E-2</v>
      </c>
      <c r="M106" s="206" t="s">
        <v>722</v>
      </c>
      <c r="N106" s="292" t="s">
        <v>532</v>
      </c>
      <c r="O106" s="146">
        <f>VLOOKUP(N106,References!$B$7:$F$197,5,FALSE)</f>
        <v>77</v>
      </c>
      <c r="R106"/>
    </row>
    <row r="107" spans="1:18" x14ac:dyDescent="0.2">
      <c r="A107" s="885"/>
      <c r="B107" s="887"/>
      <c r="C107" s="831"/>
      <c r="D107" s="831"/>
      <c r="E107" s="484" t="s">
        <v>47</v>
      </c>
      <c r="F107" s="468" t="s">
        <v>9</v>
      </c>
      <c r="G107" s="664">
        <v>4.2700000000000002E-2</v>
      </c>
      <c r="H107" s="206" t="s">
        <v>719</v>
      </c>
      <c r="I107" s="206" t="s">
        <v>726</v>
      </c>
      <c r="J107" s="264">
        <f t="shared" si="21"/>
        <v>5.6928494000000001</v>
      </c>
      <c r="K107" s="264">
        <f t="shared" si="22"/>
        <v>0.75532969503338432</v>
      </c>
      <c r="L107" s="617">
        <f t="shared" si="23"/>
        <v>4.2700000000000002E-2</v>
      </c>
      <c r="M107" s="206" t="s">
        <v>722</v>
      </c>
      <c r="N107" s="292" t="s">
        <v>677</v>
      </c>
      <c r="O107" s="146">
        <f>VLOOKUP(N107,References!$B$7:$F$197,5,FALSE)</f>
        <v>23</v>
      </c>
      <c r="R107"/>
    </row>
    <row r="108" spans="1:18" x14ac:dyDescent="0.2">
      <c r="A108" s="885"/>
      <c r="B108" s="887"/>
      <c r="C108" s="831"/>
      <c r="D108" s="831"/>
      <c r="E108" s="484" t="s">
        <v>47</v>
      </c>
      <c r="F108" s="468" t="s">
        <v>9</v>
      </c>
      <c r="G108" s="664">
        <v>4.6300000000000001E-2</v>
      </c>
      <c r="H108" s="206" t="s">
        <v>719</v>
      </c>
      <c r="I108" s="206" t="s">
        <v>674</v>
      </c>
      <c r="J108" s="264">
        <f t="shared" si="21"/>
        <v>6.1728086000000006</v>
      </c>
      <c r="K108" s="264">
        <f t="shared" si="22"/>
        <v>0.79048281102631368</v>
      </c>
      <c r="L108" s="617">
        <f t="shared" si="23"/>
        <v>4.6300000000000001E-2</v>
      </c>
      <c r="M108" s="206" t="s">
        <v>722</v>
      </c>
      <c r="N108" s="292" t="s">
        <v>677</v>
      </c>
      <c r="O108" s="146">
        <f>VLOOKUP(N108,References!$B$7:$F$197,5,FALSE)</f>
        <v>23</v>
      </c>
      <c r="R108"/>
    </row>
    <row r="109" spans="1:18" x14ac:dyDescent="0.2">
      <c r="A109" s="885"/>
      <c r="B109" s="887"/>
      <c r="C109" s="831"/>
      <c r="D109" s="831"/>
      <c r="E109" s="484" t="s">
        <v>47</v>
      </c>
      <c r="F109" s="468" t="s">
        <v>9</v>
      </c>
      <c r="G109" s="664">
        <v>1.4599999999999999E-3</v>
      </c>
      <c r="H109" s="206" t="s">
        <v>719</v>
      </c>
      <c r="I109" s="206" t="s">
        <v>676</v>
      </c>
      <c r="J109" s="617">
        <f t="shared" si="21"/>
        <v>0.19465011999999998</v>
      </c>
      <c r="K109" s="264">
        <f t="shared" si="22"/>
        <v>-0.71074532420720249</v>
      </c>
      <c r="L109" s="615">
        <f t="shared" si="23"/>
        <v>1.4599999999999999E-3</v>
      </c>
      <c r="M109" s="206" t="s">
        <v>722</v>
      </c>
      <c r="N109" s="292" t="s">
        <v>677</v>
      </c>
      <c r="O109" s="146">
        <f>VLOOKUP(N109,References!$B$7:$F$197,5,FALSE)</f>
        <v>23</v>
      </c>
      <c r="R109"/>
    </row>
    <row r="110" spans="1:18" x14ac:dyDescent="0.2">
      <c r="A110" s="885"/>
      <c r="B110" s="887"/>
      <c r="C110" s="831"/>
      <c r="D110" s="831"/>
      <c r="E110" s="484"/>
      <c r="F110" s="468"/>
      <c r="G110" s="647">
        <v>-0.99</v>
      </c>
      <c r="H110" s="209" t="s">
        <v>720</v>
      </c>
      <c r="I110" s="206" t="s">
        <v>725</v>
      </c>
      <c r="J110" s="617">
        <f t="shared" ref="J110:J111" si="27">IF(H110="Pa",G110,IF(H110="kPa",G110*1000,IF(H110="log-Pa",10^G110,IF(H110="mm Hg",G110*133.322,0))))</f>
        <v>0.10232929922807538</v>
      </c>
      <c r="K110" s="264">
        <f t="shared" ref="K110:K111" si="28">IF(H110="Pa",LOG(G110),IF(H110="kPa",LOG(G110*1000),IF(H110="log-Pa",G110,IF(H110="mm Hg",LOG(G110*133.322),0))))</f>
        <v>-0.99</v>
      </c>
      <c r="L110" s="615">
        <f t="shared" ref="L110:L111" si="29">IF(H110="Pa",G110/133.322,IF(H110="kPa",(G110*1000)/133.322,IF(H110="log-Pa",(10^G110)/133.322,IF(H110="mm Hg",G110,0))))</f>
        <v>7.6753498468426344E-4</v>
      </c>
      <c r="M110" s="206">
        <v>25</v>
      </c>
      <c r="N110" s="292" t="s">
        <v>850</v>
      </c>
      <c r="O110" s="146">
        <f>VLOOKUP(N110,References!$B$7:$F$197,5,FALSE)</f>
        <v>85</v>
      </c>
      <c r="R110"/>
    </row>
    <row r="111" spans="1:18" x14ac:dyDescent="0.2">
      <c r="A111" s="885"/>
      <c r="B111" s="887"/>
      <c r="C111" s="831"/>
      <c r="D111" s="831"/>
      <c r="E111" s="484"/>
      <c r="F111" s="468"/>
      <c r="G111" s="647">
        <v>-0.6</v>
      </c>
      <c r="H111" s="209" t="s">
        <v>720</v>
      </c>
      <c r="I111" s="209" t="s">
        <v>668</v>
      </c>
      <c r="J111" s="617">
        <f t="shared" si="27"/>
        <v>0.25118864315095801</v>
      </c>
      <c r="K111" s="264">
        <f t="shared" si="28"/>
        <v>-0.6</v>
      </c>
      <c r="L111" s="615">
        <f t="shared" si="29"/>
        <v>1.8840749700046355E-3</v>
      </c>
      <c r="M111" s="206">
        <v>25</v>
      </c>
      <c r="N111" s="292" t="s">
        <v>850</v>
      </c>
      <c r="O111" s="146">
        <f>VLOOKUP(N111,References!$B$7:$F$197,5,FALSE)</f>
        <v>85</v>
      </c>
      <c r="R111"/>
    </row>
    <row r="112" spans="1:18" x14ac:dyDescent="0.2">
      <c r="A112" s="890" t="s">
        <v>48</v>
      </c>
      <c r="B112" s="891" t="s">
        <v>49</v>
      </c>
      <c r="C112" s="830">
        <v>564.1</v>
      </c>
      <c r="D112" s="830" t="s">
        <v>10</v>
      </c>
      <c r="E112" s="489" t="s">
        <v>49</v>
      </c>
      <c r="F112" s="475" t="s">
        <v>10</v>
      </c>
      <c r="G112" s="253">
        <v>-1</v>
      </c>
      <c r="H112" s="253" t="s">
        <v>720</v>
      </c>
      <c r="I112" s="224" t="s">
        <v>668</v>
      </c>
      <c r="J112" s="628">
        <f t="shared" si="21"/>
        <v>0.1</v>
      </c>
      <c r="K112" s="276">
        <f t="shared" si="22"/>
        <v>-1</v>
      </c>
      <c r="L112" s="625">
        <f t="shared" si="23"/>
        <v>7.5006375541921062E-4</v>
      </c>
      <c r="M112" s="224">
        <v>25</v>
      </c>
      <c r="N112" s="674" t="s">
        <v>522</v>
      </c>
      <c r="O112" s="188">
        <f>VLOOKUP(N112,References!$B$7:$F$197,5,FALSE)</f>
        <v>11</v>
      </c>
      <c r="R112"/>
    </row>
    <row r="113" spans="1:18" x14ac:dyDescent="0.2">
      <c r="A113" s="885"/>
      <c r="B113" s="887"/>
      <c r="C113" s="831"/>
      <c r="D113" s="831"/>
      <c r="E113" s="484" t="s">
        <v>49</v>
      </c>
      <c r="F113" s="468" t="s">
        <v>10</v>
      </c>
      <c r="G113" s="206">
        <v>-0.59</v>
      </c>
      <c r="H113" s="206" t="s">
        <v>720</v>
      </c>
      <c r="I113" s="206" t="s">
        <v>721</v>
      </c>
      <c r="J113" s="617">
        <f t="shared" si="21"/>
        <v>0.25703957827688634</v>
      </c>
      <c r="K113" s="264">
        <f t="shared" si="22"/>
        <v>-0.59</v>
      </c>
      <c r="L113" s="615">
        <f t="shared" si="23"/>
        <v>1.9279607137373152E-3</v>
      </c>
      <c r="M113" s="206">
        <v>25</v>
      </c>
      <c r="N113" s="292" t="s">
        <v>522</v>
      </c>
      <c r="O113" s="146">
        <f>VLOOKUP(N113,References!$B$7:$F$197,5,FALSE)</f>
        <v>11</v>
      </c>
      <c r="R113"/>
    </row>
    <row r="114" spans="1:18" x14ac:dyDescent="0.2">
      <c r="A114" s="885"/>
      <c r="B114" s="887"/>
      <c r="C114" s="831"/>
      <c r="D114" s="831"/>
      <c r="E114" s="484" t="s">
        <v>49</v>
      </c>
      <c r="F114" s="468" t="s">
        <v>10</v>
      </c>
      <c r="G114" s="206">
        <v>0.88</v>
      </c>
      <c r="H114" s="206" t="s">
        <v>720</v>
      </c>
      <c r="I114" s="206" t="s">
        <v>725</v>
      </c>
      <c r="J114" s="617">
        <f t="shared" si="21"/>
        <v>7.5857757502918375</v>
      </c>
      <c r="K114" s="264">
        <f t="shared" si="22"/>
        <v>0.88</v>
      </c>
      <c r="L114" s="615">
        <f t="shared" si="23"/>
        <v>5.6898154470318756E-2</v>
      </c>
      <c r="M114" s="206">
        <v>25</v>
      </c>
      <c r="N114" s="292" t="s">
        <v>593</v>
      </c>
      <c r="O114" s="146">
        <f>VLOOKUP(N114,References!$B$7:$F$197,5,FALSE)</f>
        <v>40</v>
      </c>
      <c r="R114"/>
    </row>
    <row r="115" spans="1:18" x14ac:dyDescent="0.2">
      <c r="A115" s="885"/>
      <c r="B115" s="887"/>
      <c r="C115" s="831"/>
      <c r="D115" s="831"/>
      <c r="E115" s="484" t="s">
        <v>49</v>
      </c>
      <c r="F115" s="468" t="s">
        <v>10</v>
      </c>
      <c r="G115" s="209">
        <v>0.61599999999999999</v>
      </c>
      <c r="H115" s="209" t="s">
        <v>723</v>
      </c>
      <c r="I115" s="209" t="s">
        <v>668</v>
      </c>
      <c r="J115" s="672">
        <f t="shared" si="21"/>
        <v>616</v>
      </c>
      <c r="K115" s="648">
        <f t="shared" si="22"/>
        <v>2.7895807121644256</v>
      </c>
      <c r="L115" s="648">
        <f t="shared" si="23"/>
        <v>4.6203927333823378</v>
      </c>
      <c r="M115" s="209">
        <v>112.04</v>
      </c>
      <c r="N115" s="673" t="s">
        <v>728</v>
      </c>
      <c r="O115" s="146">
        <f>VLOOKUP(N115,References!$B$7:$F$197,5,FALSE)</f>
        <v>37</v>
      </c>
      <c r="R115"/>
    </row>
    <row r="116" spans="1:18" x14ac:dyDescent="0.2">
      <c r="A116" s="885"/>
      <c r="B116" s="887"/>
      <c r="C116" s="831"/>
      <c r="D116" s="831"/>
      <c r="E116" s="484" t="s">
        <v>49</v>
      </c>
      <c r="F116" s="468" t="s">
        <v>10</v>
      </c>
      <c r="G116" s="664">
        <v>0.104791707378393</v>
      </c>
      <c r="H116" s="209" t="s">
        <v>717</v>
      </c>
      <c r="I116" s="209" t="s">
        <v>725</v>
      </c>
      <c r="J116" s="647">
        <f t="shared" si="21"/>
        <v>0.104791707378393</v>
      </c>
      <c r="K116" s="648">
        <f t="shared" si="22"/>
        <v>-0.97967308359560745</v>
      </c>
      <c r="L116" s="649">
        <f t="shared" si="23"/>
        <v>7.8600461573028455E-4</v>
      </c>
      <c r="M116" s="209">
        <v>25</v>
      </c>
      <c r="N116" s="673" t="s">
        <v>728</v>
      </c>
      <c r="O116" s="146">
        <f>VLOOKUP(N116,References!$B$7:$F$197,5,FALSE)</f>
        <v>37</v>
      </c>
      <c r="R116"/>
    </row>
    <row r="117" spans="1:18" x14ac:dyDescent="0.2">
      <c r="A117" s="885"/>
      <c r="B117" s="887"/>
      <c r="C117" s="831"/>
      <c r="D117" s="831"/>
      <c r="E117" s="484" t="s">
        <v>49</v>
      </c>
      <c r="F117" s="468" t="s">
        <v>10</v>
      </c>
      <c r="G117" s="664">
        <v>4.5761025304156933E-2</v>
      </c>
      <c r="H117" s="209" t="s">
        <v>717</v>
      </c>
      <c r="I117" s="209" t="s">
        <v>725</v>
      </c>
      <c r="J117" s="647">
        <f t="shared" si="21"/>
        <v>4.5761025304156933E-2</v>
      </c>
      <c r="K117" s="648">
        <f t="shared" si="22"/>
        <v>-1.3395042534687656</v>
      </c>
      <c r="L117" s="649">
        <f t="shared" si="23"/>
        <v>3.4323686491469473E-4</v>
      </c>
      <c r="M117" s="209">
        <v>20</v>
      </c>
      <c r="N117" s="673" t="s">
        <v>728</v>
      </c>
      <c r="O117" s="146">
        <f>VLOOKUP(N117,References!$B$7:$F$197,5,FALSE)</f>
        <v>37</v>
      </c>
      <c r="R117"/>
    </row>
    <row r="118" spans="1:18" x14ac:dyDescent="0.2">
      <c r="A118" s="885"/>
      <c r="B118" s="887"/>
      <c r="C118" s="831"/>
      <c r="D118" s="831"/>
      <c r="E118" s="484" t="s">
        <v>49</v>
      </c>
      <c r="F118" s="468" t="s">
        <v>10</v>
      </c>
      <c r="G118" s="209">
        <v>-0.98</v>
      </c>
      <c r="H118" s="209" t="s">
        <v>720</v>
      </c>
      <c r="I118" s="209" t="s">
        <v>668</v>
      </c>
      <c r="J118" s="647">
        <f t="shared" si="21"/>
        <v>0.10471285480508996</v>
      </c>
      <c r="K118" s="648">
        <f t="shared" si="22"/>
        <v>-0.98</v>
      </c>
      <c r="L118" s="649">
        <f t="shared" si="23"/>
        <v>7.8541317115772308E-4</v>
      </c>
      <c r="M118" s="209">
        <v>25</v>
      </c>
      <c r="N118" s="673" t="s">
        <v>544</v>
      </c>
      <c r="O118" s="146">
        <f>VLOOKUP(N118,References!$B$7:$F$197,5,FALSE)</f>
        <v>7</v>
      </c>
      <c r="R118"/>
    </row>
    <row r="119" spans="1:18" x14ac:dyDescent="0.2">
      <c r="A119" s="885"/>
      <c r="B119" s="887"/>
      <c r="C119" s="831"/>
      <c r="D119" s="831"/>
      <c r="E119" s="484" t="s">
        <v>49</v>
      </c>
      <c r="F119" s="468" t="s">
        <v>10</v>
      </c>
      <c r="G119" s="209">
        <v>-0.81</v>
      </c>
      <c r="H119" s="209" t="s">
        <v>720</v>
      </c>
      <c r="I119" s="209" t="s">
        <v>672</v>
      </c>
      <c r="J119" s="647">
        <f t="shared" si="21"/>
        <v>0.15488166189124808</v>
      </c>
      <c r="K119" s="648">
        <f t="shared" si="22"/>
        <v>-0.81</v>
      </c>
      <c r="L119" s="664">
        <f t="shared" si="23"/>
        <v>1.1617112096371797E-3</v>
      </c>
      <c r="M119" s="209">
        <v>25</v>
      </c>
      <c r="N119" s="673" t="s">
        <v>544</v>
      </c>
      <c r="O119" s="146">
        <f>VLOOKUP(N119,References!$B$7:$F$197,5,FALSE)</f>
        <v>7</v>
      </c>
      <c r="R119"/>
    </row>
    <row r="120" spans="1:18" x14ac:dyDescent="0.2">
      <c r="A120" s="885"/>
      <c r="B120" s="887"/>
      <c r="C120" s="831"/>
      <c r="D120" s="831"/>
      <c r="E120" s="484" t="s">
        <v>49</v>
      </c>
      <c r="F120" s="468" t="s">
        <v>10</v>
      </c>
      <c r="G120" s="209">
        <v>-2.4</v>
      </c>
      <c r="H120" s="209" t="s">
        <v>720</v>
      </c>
      <c r="I120" s="209" t="s">
        <v>670</v>
      </c>
      <c r="J120" s="664">
        <f t="shared" si="21"/>
        <v>3.9810717055349717E-3</v>
      </c>
      <c r="K120" s="648">
        <f t="shared" si="22"/>
        <v>-2.4</v>
      </c>
      <c r="L120" s="649">
        <f t="shared" si="23"/>
        <v>2.9860575940467225E-5</v>
      </c>
      <c r="M120" s="209">
        <v>25</v>
      </c>
      <c r="N120" s="673" t="s">
        <v>544</v>
      </c>
      <c r="O120" s="146">
        <f>VLOOKUP(N120,References!$B$7:$F$197,5,FALSE)</f>
        <v>7</v>
      </c>
      <c r="R120"/>
    </row>
    <row r="121" spans="1:18" x14ac:dyDescent="0.2">
      <c r="A121" s="885"/>
      <c r="B121" s="887"/>
      <c r="C121" s="831"/>
      <c r="D121" s="831"/>
      <c r="E121" s="484" t="s">
        <v>49</v>
      </c>
      <c r="F121" s="468" t="s">
        <v>10</v>
      </c>
      <c r="G121" s="209">
        <v>-1.4</v>
      </c>
      <c r="H121" s="209" t="s">
        <v>720</v>
      </c>
      <c r="I121" s="209" t="s">
        <v>673</v>
      </c>
      <c r="J121" s="647">
        <f t="shared" si="21"/>
        <v>3.9810717055349727E-2</v>
      </c>
      <c r="K121" s="648">
        <f t="shared" si="22"/>
        <v>-1.4</v>
      </c>
      <c r="L121" s="649">
        <f t="shared" si="23"/>
        <v>2.9860575940467236E-4</v>
      </c>
      <c r="M121" s="209">
        <v>25</v>
      </c>
      <c r="N121" s="673" t="s">
        <v>544</v>
      </c>
      <c r="O121" s="146">
        <f>VLOOKUP(N121,References!$B$7:$F$197,5,FALSE)</f>
        <v>7</v>
      </c>
      <c r="R121"/>
    </row>
    <row r="122" spans="1:18" x14ac:dyDescent="0.2">
      <c r="A122" s="885"/>
      <c r="B122" s="887"/>
      <c r="C122" s="831"/>
      <c r="D122" s="831"/>
      <c r="E122" s="484" t="s">
        <v>49</v>
      </c>
      <c r="F122" s="468" t="s">
        <v>10</v>
      </c>
      <c r="G122" s="206">
        <v>0.34</v>
      </c>
      <c r="H122" s="206" t="s">
        <v>720</v>
      </c>
      <c r="I122" s="206" t="s">
        <v>672</v>
      </c>
      <c r="J122" s="264">
        <f t="shared" si="21"/>
        <v>2.1877616239495525</v>
      </c>
      <c r="K122" s="264">
        <f t="shared" si="22"/>
        <v>0.34</v>
      </c>
      <c r="L122" s="617">
        <f t="shared" si="23"/>
        <v>1.6409606996216321E-2</v>
      </c>
      <c r="M122" s="206" t="s">
        <v>722</v>
      </c>
      <c r="N122" s="292" t="s">
        <v>532</v>
      </c>
      <c r="O122" s="146">
        <f>VLOOKUP(N122,References!$B$7:$F$197,5,FALSE)</f>
        <v>77</v>
      </c>
      <c r="R122"/>
    </row>
    <row r="123" spans="1:18" x14ac:dyDescent="0.2">
      <c r="A123" s="885"/>
      <c r="B123" s="887"/>
      <c r="C123" s="831"/>
      <c r="D123" s="831"/>
      <c r="E123" s="484" t="s">
        <v>49</v>
      </c>
      <c r="F123" s="468" t="s">
        <v>10</v>
      </c>
      <c r="G123" s="664">
        <v>2.9499999999999998E-2</v>
      </c>
      <c r="H123" s="206" t="s">
        <v>719</v>
      </c>
      <c r="I123" s="206" t="s">
        <v>726</v>
      </c>
      <c r="J123" s="264">
        <f t="shared" si="21"/>
        <v>3.9329989999999997</v>
      </c>
      <c r="K123" s="264">
        <f t="shared" si="22"/>
        <v>0.59472383598652345</v>
      </c>
      <c r="L123" s="617">
        <f t="shared" si="23"/>
        <v>2.9499999999999998E-2</v>
      </c>
      <c r="M123" s="206" t="s">
        <v>722</v>
      </c>
      <c r="N123" s="292" t="s">
        <v>677</v>
      </c>
      <c r="O123" s="146">
        <f>VLOOKUP(N123,References!$B$7:$F$197,5,FALSE)</f>
        <v>23</v>
      </c>
      <c r="R123"/>
    </row>
    <row r="124" spans="1:18" x14ac:dyDescent="0.2">
      <c r="A124" s="885"/>
      <c r="B124" s="887"/>
      <c r="C124" s="831"/>
      <c r="D124" s="831"/>
      <c r="E124" s="484" t="s">
        <v>49</v>
      </c>
      <c r="F124" s="468" t="s">
        <v>10</v>
      </c>
      <c r="G124" s="664">
        <v>2.47E-2</v>
      </c>
      <c r="H124" s="206" t="s">
        <v>719</v>
      </c>
      <c r="I124" s="206" t="s">
        <v>674</v>
      </c>
      <c r="J124" s="264">
        <f t="shared" si="21"/>
        <v>3.2930534000000002</v>
      </c>
      <c r="K124" s="264">
        <f t="shared" si="22"/>
        <v>0.51759877326802617</v>
      </c>
      <c r="L124" s="617">
        <f t="shared" si="23"/>
        <v>2.47E-2</v>
      </c>
      <c r="M124" s="206" t="s">
        <v>722</v>
      </c>
      <c r="N124" s="292" t="s">
        <v>677</v>
      </c>
      <c r="O124" s="146">
        <f>VLOOKUP(N124,References!$B$7:$F$197,5,FALSE)</f>
        <v>23</v>
      </c>
      <c r="R124"/>
    </row>
    <row r="125" spans="1:18" x14ac:dyDescent="0.2">
      <c r="A125" s="885"/>
      <c r="B125" s="887"/>
      <c r="C125" s="831"/>
      <c r="D125" s="831"/>
      <c r="E125" s="484" t="s">
        <v>49</v>
      </c>
      <c r="F125" s="468" t="s">
        <v>10</v>
      </c>
      <c r="G125" s="664">
        <v>6.4799999999999996E-2</v>
      </c>
      <c r="H125" s="206" t="s">
        <v>719</v>
      </c>
      <c r="I125" s="206" t="s">
        <v>676</v>
      </c>
      <c r="J125" s="264">
        <f t="shared" si="21"/>
        <v>8.6392655999999999</v>
      </c>
      <c r="K125" s="264">
        <f t="shared" si="22"/>
        <v>0.93647682587895376</v>
      </c>
      <c r="L125" s="617">
        <f t="shared" si="23"/>
        <v>6.4799999999999996E-2</v>
      </c>
      <c r="M125" s="206" t="s">
        <v>722</v>
      </c>
      <c r="N125" s="292" t="s">
        <v>677</v>
      </c>
      <c r="O125" s="146">
        <f>VLOOKUP(N125,References!$B$7:$F$197,5,FALSE)</f>
        <v>23</v>
      </c>
      <c r="R125"/>
    </row>
    <row r="126" spans="1:18" x14ac:dyDescent="0.2">
      <c r="A126" s="885"/>
      <c r="B126" s="887"/>
      <c r="C126" s="831"/>
      <c r="D126" s="831"/>
      <c r="E126" s="484"/>
      <c r="F126" s="468"/>
      <c r="G126" s="647">
        <v>-1.65</v>
      </c>
      <c r="H126" s="209" t="s">
        <v>720</v>
      </c>
      <c r="I126" s="206" t="s">
        <v>725</v>
      </c>
      <c r="J126" s="617">
        <f t="shared" ref="J126:J127" si="30">IF(H126="Pa",G126,IF(H126="kPa",G126*1000,IF(H126="log-Pa",10^G126,IF(H126="mm Hg",G126*133.322,0))))</f>
        <v>2.2387211385683389E-2</v>
      </c>
      <c r="K126" s="264">
        <f t="shared" ref="K126:K127" si="31">IF(H126="Pa",LOG(G126),IF(H126="kPa",LOG(G126*1000),IF(H126="log-Pa",G126,IF(H126="mm Hg",LOG(G126*133.322),0))))</f>
        <v>-1.65</v>
      </c>
      <c r="L126" s="617">
        <f t="shared" ref="L126:L127" si="32">IF(H126="Pa",G126/133.322,IF(H126="kPa",(G126*1000)/133.322,IF(H126="log-Pa",(10^G126)/133.322,IF(H126="mm Hg",G126,0))))</f>
        <v>1.6791835845309392E-4</v>
      </c>
      <c r="M126" s="206">
        <v>25</v>
      </c>
      <c r="N126" s="292" t="s">
        <v>850</v>
      </c>
      <c r="O126" s="146">
        <f>VLOOKUP(N126,References!$B$7:$F$197,5,FALSE)</f>
        <v>85</v>
      </c>
      <c r="R126"/>
    </row>
    <row r="127" spans="1:18" x14ac:dyDescent="0.2">
      <c r="A127" s="886"/>
      <c r="B127" s="888"/>
      <c r="C127" s="832"/>
      <c r="D127" s="832"/>
      <c r="E127" s="485"/>
      <c r="F127" s="476"/>
      <c r="G127" s="667">
        <v>-0.8</v>
      </c>
      <c r="H127" s="447" t="s">
        <v>720</v>
      </c>
      <c r="I127" s="447" t="s">
        <v>668</v>
      </c>
      <c r="J127" s="629">
        <f t="shared" si="30"/>
        <v>0.15848931924611132</v>
      </c>
      <c r="K127" s="278">
        <f t="shared" si="31"/>
        <v>-0.8</v>
      </c>
      <c r="L127" s="629">
        <f t="shared" si="32"/>
        <v>1.1887709398757244E-3</v>
      </c>
      <c r="M127" s="226">
        <v>25</v>
      </c>
      <c r="N127" s="675" t="s">
        <v>850</v>
      </c>
      <c r="O127" s="189">
        <f>VLOOKUP(N127,References!$B$7:$F$197,5,FALSE)</f>
        <v>85</v>
      </c>
      <c r="R127"/>
    </row>
    <row r="128" spans="1:18" x14ac:dyDescent="0.2">
      <c r="A128" s="885" t="s">
        <v>50</v>
      </c>
      <c r="B128" s="887" t="s">
        <v>51</v>
      </c>
      <c r="C128" s="831">
        <f>C112+50</f>
        <v>614.1</v>
      </c>
      <c r="D128" s="831" t="s">
        <v>11</v>
      </c>
      <c r="E128" s="484" t="s">
        <v>51</v>
      </c>
      <c r="F128" s="468" t="s">
        <v>11</v>
      </c>
      <c r="G128" s="206">
        <v>-2.09</v>
      </c>
      <c r="H128" s="206" t="s">
        <v>720</v>
      </c>
      <c r="I128" s="206" t="s">
        <v>668</v>
      </c>
      <c r="J128" s="617">
        <f t="shared" si="21"/>
        <v>8.1283051616409894E-3</v>
      </c>
      <c r="K128" s="264">
        <f t="shared" si="22"/>
        <v>-2.09</v>
      </c>
      <c r="L128" s="616">
        <f t="shared" si="23"/>
        <v>6.0967470947337945E-5</v>
      </c>
      <c r="M128" s="206">
        <v>25</v>
      </c>
      <c r="N128" s="292" t="s">
        <v>522</v>
      </c>
      <c r="O128" s="146">
        <f>VLOOKUP(N128,References!$B$7:$F$197,5,FALSE)</f>
        <v>11</v>
      </c>
      <c r="R128"/>
    </row>
    <row r="129" spans="1:18" x14ac:dyDescent="0.2">
      <c r="A129" s="885"/>
      <c r="B129" s="887"/>
      <c r="C129" s="831"/>
      <c r="D129" s="831"/>
      <c r="E129" s="484" t="s">
        <v>51</v>
      </c>
      <c r="F129" s="468" t="s">
        <v>11</v>
      </c>
      <c r="G129" s="206">
        <v>-1.07</v>
      </c>
      <c r="H129" s="206" t="s">
        <v>720</v>
      </c>
      <c r="I129" s="206" t="s">
        <v>721</v>
      </c>
      <c r="J129" s="617">
        <f t="shared" si="21"/>
        <v>8.5113803820237616E-2</v>
      </c>
      <c r="K129" s="264">
        <f t="shared" si="22"/>
        <v>-1.07</v>
      </c>
      <c r="L129" s="616">
        <f t="shared" si="23"/>
        <v>6.3840779331421382E-4</v>
      </c>
      <c r="M129" s="206">
        <v>25</v>
      </c>
      <c r="N129" s="292" t="s">
        <v>522</v>
      </c>
      <c r="O129" s="146">
        <f>VLOOKUP(N129,References!$B$7:$F$197,5,FALSE)</f>
        <v>11</v>
      </c>
      <c r="R129"/>
    </row>
    <row r="130" spans="1:18" x14ac:dyDescent="0.2">
      <c r="A130" s="885"/>
      <c r="B130" s="887"/>
      <c r="C130" s="831"/>
      <c r="D130" s="831"/>
      <c r="E130" s="484" t="s">
        <v>51</v>
      </c>
      <c r="F130" s="468" t="s">
        <v>11</v>
      </c>
      <c r="G130" s="206">
        <v>0.62</v>
      </c>
      <c r="H130" s="206" t="s">
        <v>720</v>
      </c>
      <c r="I130" s="206" t="s">
        <v>725</v>
      </c>
      <c r="J130" s="617">
        <f t="shared" si="21"/>
        <v>4.1686938347033546</v>
      </c>
      <c r="K130" s="264">
        <f t="shared" si="22"/>
        <v>0.62</v>
      </c>
      <c r="L130" s="616">
        <f t="shared" si="23"/>
        <v>3.1267861528505081E-2</v>
      </c>
      <c r="M130" s="206">
        <v>25</v>
      </c>
      <c r="N130" s="292" t="s">
        <v>593</v>
      </c>
      <c r="O130" s="146">
        <f>VLOOKUP(N130,References!$B$7:$F$197,5,FALSE)</f>
        <v>40</v>
      </c>
      <c r="R130"/>
    </row>
    <row r="131" spans="1:18" x14ac:dyDescent="0.2">
      <c r="A131" s="885"/>
      <c r="B131" s="887"/>
      <c r="C131" s="831"/>
      <c r="D131" s="831"/>
      <c r="E131" s="484" t="s">
        <v>51</v>
      </c>
      <c r="F131" s="468" t="s">
        <v>11</v>
      </c>
      <c r="G131" s="206">
        <v>-0.13</v>
      </c>
      <c r="H131" s="206" t="s">
        <v>720</v>
      </c>
      <c r="I131" s="206" t="s">
        <v>672</v>
      </c>
      <c r="J131" s="617">
        <f t="shared" si="21"/>
        <v>0.74131024130091738</v>
      </c>
      <c r="K131" s="264">
        <f t="shared" si="22"/>
        <v>-0.13</v>
      </c>
      <c r="L131" s="615">
        <f t="shared" si="23"/>
        <v>5.5602994352088727E-3</v>
      </c>
      <c r="M131" s="206" t="s">
        <v>722</v>
      </c>
      <c r="N131" s="292" t="s">
        <v>532</v>
      </c>
      <c r="O131" s="146">
        <f>VLOOKUP(N131,References!$B$7:$F$197,5,FALSE)</f>
        <v>77</v>
      </c>
      <c r="R131"/>
    </row>
    <row r="132" spans="1:18" x14ac:dyDescent="0.2">
      <c r="A132" s="885"/>
      <c r="B132" s="887"/>
      <c r="C132" s="831"/>
      <c r="D132" s="831"/>
      <c r="E132" s="484" t="s">
        <v>51</v>
      </c>
      <c r="F132" s="468" t="s">
        <v>11</v>
      </c>
      <c r="G132" s="209">
        <v>0.85599999999999998</v>
      </c>
      <c r="H132" s="209" t="s">
        <v>723</v>
      </c>
      <c r="I132" s="209" t="s">
        <v>668</v>
      </c>
      <c r="J132" s="209">
        <f t="shared" si="21"/>
        <v>856</v>
      </c>
      <c r="K132" s="648">
        <f t="shared" si="22"/>
        <v>2.932473764677153</v>
      </c>
      <c r="L132" s="648">
        <f t="shared" si="23"/>
        <v>6.4205457463884432</v>
      </c>
      <c r="M132" s="209">
        <v>127.58</v>
      </c>
      <c r="N132" s="673" t="s">
        <v>728</v>
      </c>
      <c r="O132" s="146">
        <f>VLOOKUP(N132,References!$B$7:$F$197,5,FALSE)</f>
        <v>37</v>
      </c>
      <c r="R132"/>
    </row>
    <row r="133" spans="1:18" x14ac:dyDescent="0.2">
      <c r="A133" s="885"/>
      <c r="B133" s="887"/>
      <c r="C133" s="831"/>
      <c r="D133" s="831"/>
      <c r="E133" s="484" t="s">
        <v>51</v>
      </c>
      <c r="F133" s="468" t="s">
        <v>11</v>
      </c>
      <c r="G133" s="649">
        <v>1.0862803862295122E-44</v>
      </c>
      <c r="H133" s="209" t="s">
        <v>717</v>
      </c>
      <c r="I133" s="209" t="s">
        <v>725</v>
      </c>
      <c r="J133" s="649">
        <f t="shared" si="21"/>
        <v>1.0862803862295122E-44</v>
      </c>
      <c r="K133" s="648">
        <f t="shared" si="22"/>
        <v>-43.964058061970455</v>
      </c>
      <c r="L133" s="649">
        <f t="shared" si="23"/>
        <v>8.1477954593353856E-47</v>
      </c>
      <c r="M133" s="209">
        <v>25</v>
      </c>
      <c r="N133" s="673" t="s">
        <v>728</v>
      </c>
      <c r="O133" s="146">
        <f>VLOOKUP(N133,References!$B$7:$F$197,5,FALSE)</f>
        <v>37</v>
      </c>
      <c r="R133"/>
    </row>
    <row r="134" spans="1:18" x14ac:dyDescent="0.2">
      <c r="A134" s="885"/>
      <c r="B134" s="887"/>
      <c r="C134" s="831"/>
      <c r="D134" s="831"/>
      <c r="E134" s="484" t="s">
        <v>51</v>
      </c>
      <c r="F134" s="468" t="s">
        <v>11</v>
      </c>
      <c r="G134" s="649">
        <v>6.8077432163806535E-58</v>
      </c>
      <c r="H134" s="209" t="s">
        <v>717</v>
      </c>
      <c r="I134" s="209" t="s">
        <v>725</v>
      </c>
      <c r="J134" s="649">
        <f t="shared" si="21"/>
        <v>6.8077432163806535E-58</v>
      </c>
      <c r="K134" s="648">
        <f t="shared" si="22"/>
        <v>-57.166996833918198</v>
      </c>
      <c r="L134" s="649">
        <f t="shared" si="23"/>
        <v>5.1062414428081291E-60</v>
      </c>
      <c r="M134" s="209">
        <v>20</v>
      </c>
      <c r="N134" s="673" t="s">
        <v>728</v>
      </c>
      <c r="O134" s="146">
        <f>VLOOKUP(N134,References!$B$7:$F$197,5,FALSE)</f>
        <v>37</v>
      </c>
      <c r="R134"/>
    </row>
    <row r="135" spans="1:18" x14ac:dyDescent="0.2">
      <c r="A135" s="885"/>
      <c r="B135" s="887"/>
      <c r="C135" s="831"/>
      <c r="D135" s="831"/>
      <c r="E135" s="484" t="s">
        <v>51</v>
      </c>
      <c r="F135" s="468" t="s">
        <v>11</v>
      </c>
      <c r="G135" s="647">
        <v>2.1299999999999999E-2</v>
      </c>
      <c r="H135" s="206" t="s">
        <v>719</v>
      </c>
      <c r="I135" s="206" t="s">
        <v>726</v>
      </c>
      <c r="J135" s="264">
        <f t="shared" si="21"/>
        <v>2.8397586000000001</v>
      </c>
      <c r="K135" s="264">
        <f t="shared" si="22"/>
        <v>0.45328142344709821</v>
      </c>
      <c r="L135" s="617">
        <f t="shared" si="23"/>
        <v>2.1299999999999999E-2</v>
      </c>
      <c r="M135" s="206" t="s">
        <v>722</v>
      </c>
      <c r="N135" s="292" t="s">
        <v>677</v>
      </c>
      <c r="O135" s="146">
        <f>VLOOKUP(N135,References!$B$7:$F$197,5,FALSE)</f>
        <v>23</v>
      </c>
      <c r="R135"/>
    </row>
    <row r="136" spans="1:18" x14ac:dyDescent="0.2">
      <c r="A136" s="885"/>
      <c r="B136" s="887"/>
      <c r="C136" s="831"/>
      <c r="D136" s="831"/>
      <c r="E136" s="484" t="s">
        <v>51</v>
      </c>
      <c r="F136" s="468" t="s">
        <v>11</v>
      </c>
      <c r="G136" s="647">
        <v>9.4000000000000004E-3</v>
      </c>
      <c r="H136" s="206" t="s">
        <v>719</v>
      </c>
      <c r="I136" s="206" t="s">
        <v>674</v>
      </c>
      <c r="J136" s="264">
        <f t="shared" si="21"/>
        <v>1.2532268</v>
      </c>
      <c r="K136" s="264">
        <f t="shared" si="22"/>
        <v>9.8029673608059101E-2</v>
      </c>
      <c r="L136" s="615">
        <f t="shared" si="23"/>
        <v>9.4000000000000004E-3</v>
      </c>
      <c r="M136" s="206" t="s">
        <v>722</v>
      </c>
      <c r="N136" s="292" t="s">
        <v>677</v>
      </c>
      <c r="O136" s="146">
        <f>VLOOKUP(N136,References!$B$7:$F$197,5,FALSE)</f>
        <v>23</v>
      </c>
      <c r="R136"/>
    </row>
    <row r="137" spans="1:18" x14ac:dyDescent="0.2">
      <c r="A137" s="885"/>
      <c r="B137" s="887"/>
      <c r="C137" s="831"/>
      <c r="D137" s="831"/>
      <c r="E137" s="484" t="s">
        <v>51</v>
      </c>
      <c r="F137" s="468" t="s">
        <v>11</v>
      </c>
      <c r="G137" s="651">
        <v>4.7500000000000003E-5</v>
      </c>
      <c r="H137" s="206" t="s">
        <v>719</v>
      </c>
      <c r="I137" s="206" t="s">
        <v>676</v>
      </c>
      <c r="J137" s="617">
        <f t="shared" si="21"/>
        <v>6.3327950000000004E-3</v>
      </c>
      <c r="K137" s="264">
        <f t="shared" si="22"/>
        <v>-2.1984045703667729</v>
      </c>
      <c r="L137" s="616">
        <f t="shared" si="23"/>
        <v>4.7500000000000003E-5</v>
      </c>
      <c r="M137" s="206" t="s">
        <v>722</v>
      </c>
      <c r="N137" s="292" t="s">
        <v>677</v>
      </c>
      <c r="O137" s="146">
        <f>VLOOKUP(N137,References!$B$7:$F$197,5,FALSE)</f>
        <v>23</v>
      </c>
      <c r="R137"/>
    </row>
    <row r="138" spans="1:18" x14ac:dyDescent="0.2">
      <c r="A138" s="890" t="s">
        <v>52</v>
      </c>
      <c r="B138" s="891" t="s">
        <v>53</v>
      </c>
      <c r="C138" s="830">
        <v>664.1</v>
      </c>
      <c r="D138" s="830" t="s">
        <v>12</v>
      </c>
      <c r="E138" s="489" t="s">
        <v>53</v>
      </c>
      <c r="F138" s="475" t="s">
        <v>12</v>
      </c>
      <c r="G138" s="224">
        <v>-1.81</v>
      </c>
      <c r="H138" s="224" t="s">
        <v>720</v>
      </c>
      <c r="I138" s="224" t="s">
        <v>721</v>
      </c>
      <c r="J138" s="628">
        <f t="shared" ref="J138:J210" si="33">IF(H138="Pa",G138,IF(H138="log-Pa",10^G138,IF(H138="mm Hg",G138*133.322,0)))</f>
        <v>1.5488166189124804E-2</v>
      </c>
      <c r="K138" s="276">
        <f t="shared" ref="K138:K210" si="34">IF(H138="Pa",LOG(G138),IF(H138="log-Pa",G138,IF(H138="mm Hg",LOG(G138*133.322),0)))</f>
        <v>-1.81</v>
      </c>
      <c r="L138" s="625">
        <f t="shared" ref="L138:L210" si="35">IF(H138="Pa",G138/133.322,IF(H138="log-Pa",(10^G138)/133.322,IF(H138="mm Hg",G138,0)))</f>
        <v>1.1617112096371795E-4</v>
      </c>
      <c r="M138" s="224">
        <v>25</v>
      </c>
      <c r="N138" s="674" t="s">
        <v>522</v>
      </c>
      <c r="O138" s="188">
        <f>VLOOKUP(N138,References!$B$7:$F$197,5,FALSE)</f>
        <v>11</v>
      </c>
      <c r="R138"/>
    </row>
    <row r="139" spans="1:18" x14ac:dyDescent="0.2">
      <c r="A139" s="885"/>
      <c r="B139" s="887"/>
      <c r="C139" s="831"/>
      <c r="D139" s="831"/>
      <c r="E139" s="484" t="s">
        <v>53</v>
      </c>
      <c r="F139" s="468" t="s">
        <v>12</v>
      </c>
      <c r="G139" s="206">
        <v>-0.56999999999999995</v>
      </c>
      <c r="H139" s="206" t="s">
        <v>720</v>
      </c>
      <c r="I139" s="206" t="s">
        <v>672</v>
      </c>
      <c r="J139" s="617">
        <f t="shared" si="33"/>
        <v>0.26915348039269155</v>
      </c>
      <c r="K139" s="264">
        <f t="shared" si="34"/>
        <v>-0.56999999999999995</v>
      </c>
      <c r="L139" s="615">
        <f t="shared" si="35"/>
        <v>2.018822702874931E-3</v>
      </c>
      <c r="M139" s="206" t="s">
        <v>722</v>
      </c>
      <c r="N139" s="292" t="s">
        <v>532</v>
      </c>
      <c r="O139" s="146">
        <f>VLOOKUP(N139,References!$B$7:$F$197,5,FALSE)</f>
        <v>77</v>
      </c>
      <c r="R139"/>
    </row>
    <row r="140" spans="1:18" x14ac:dyDescent="0.2">
      <c r="A140" s="885"/>
      <c r="B140" s="887"/>
      <c r="C140" s="831"/>
      <c r="D140" s="831"/>
      <c r="E140" s="484" t="s">
        <v>53</v>
      </c>
      <c r="F140" s="468" t="s">
        <v>12</v>
      </c>
      <c r="G140" s="651">
        <v>1.5800000000000002E-2</v>
      </c>
      <c r="H140" s="206" t="s">
        <v>719</v>
      </c>
      <c r="I140" s="206" t="s">
        <v>726</v>
      </c>
      <c r="J140" s="264">
        <f t="shared" si="33"/>
        <v>2.1064876000000003</v>
      </c>
      <c r="K140" s="264">
        <f t="shared" si="34"/>
        <v>0.32355890696278317</v>
      </c>
      <c r="L140" s="617">
        <f t="shared" si="35"/>
        <v>1.5800000000000002E-2</v>
      </c>
      <c r="M140" s="206" t="s">
        <v>722</v>
      </c>
      <c r="N140" s="292" t="s">
        <v>677</v>
      </c>
      <c r="O140" s="146">
        <f>VLOOKUP(N140,References!$B$7:$F$197,5,FALSE)</f>
        <v>23</v>
      </c>
      <c r="R140"/>
    </row>
    <row r="141" spans="1:18" x14ac:dyDescent="0.2">
      <c r="A141" s="885"/>
      <c r="B141" s="887"/>
      <c r="C141" s="831"/>
      <c r="D141" s="831"/>
      <c r="E141" s="484" t="s">
        <v>53</v>
      </c>
      <c r="F141" s="468" t="s">
        <v>12</v>
      </c>
      <c r="G141" s="651">
        <v>3.5899999999999999E-3</v>
      </c>
      <c r="H141" s="206" t="s">
        <v>719</v>
      </c>
      <c r="I141" s="206" t="s">
        <v>674</v>
      </c>
      <c r="J141" s="617">
        <f t="shared" si="33"/>
        <v>0.47862598000000001</v>
      </c>
      <c r="K141" s="264">
        <f t="shared" si="34"/>
        <v>-0.32000373141332039</v>
      </c>
      <c r="L141" s="615">
        <f t="shared" si="35"/>
        <v>3.5899999999999999E-3</v>
      </c>
      <c r="M141" s="206" t="s">
        <v>722</v>
      </c>
      <c r="N141" s="292" t="s">
        <v>677</v>
      </c>
      <c r="O141" s="146">
        <f>VLOOKUP(N141,References!$B$7:$F$197,5,FALSE)</f>
        <v>23</v>
      </c>
      <c r="R141"/>
    </row>
    <row r="142" spans="1:18" x14ac:dyDescent="0.2">
      <c r="A142" s="886"/>
      <c r="B142" s="888"/>
      <c r="C142" s="832"/>
      <c r="D142" s="832"/>
      <c r="E142" s="485" t="s">
        <v>53</v>
      </c>
      <c r="F142" s="476" t="s">
        <v>12</v>
      </c>
      <c r="G142" s="665">
        <v>6.6E-4</v>
      </c>
      <c r="H142" s="226" t="s">
        <v>719</v>
      </c>
      <c r="I142" s="226" t="s">
        <v>676</v>
      </c>
      <c r="J142" s="629">
        <f t="shared" si="33"/>
        <v>8.7992520000000005E-2</v>
      </c>
      <c r="K142" s="278">
        <f t="shared" si="34"/>
        <v>-1.0555542444497708</v>
      </c>
      <c r="L142" s="621">
        <f t="shared" si="35"/>
        <v>6.6E-4</v>
      </c>
      <c r="M142" s="226" t="s">
        <v>722</v>
      </c>
      <c r="N142" s="675" t="s">
        <v>677</v>
      </c>
      <c r="O142" s="189">
        <f>VLOOKUP(N142,References!$B$7:$F$197,5,FALSE)</f>
        <v>23</v>
      </c>
      <c r="R142"/>
    </row>
    <row r="143" spans="1:18" x14ac:dyDescent="0.2">
      <c r="A143" s="885" t="s">
        <v>54</v>
      </c>
      <c r="B143" s="887" t="s">
        <v>55</v>
      </c>
      <c r="C143" s="831">
        <v>714.1</v>
      </c>
      <c r="D143" s="831" t="s">
        <v>13</v>
      </c>
      <c r="E143" s="484" t="s">
        <v>55</v>
      </c>
      <c r="F143" s="468" t="s">
        <v>13</v>
      </c>
      <c r="G143" s="206">
        <v>-0.99</v>
      </c>
      <c r="H143" s="206" t="s">
        <v>720</v>
      </c>
      <c r="I143" s="206" t="s">
        <v>672</v>
      </c>
      <c r="J143" s="617">
        <f t="shared" si="33"/>
        <v>0.10232929922807538</v>
      </c>
      <c r="K143" s="264">
        <f t="shared" si="34"/>
        <v>-0.99</v>
      </c>
      <c r="L143" s="615">
        <f t="shared" si="35"/>
        <v>7.6753498468426344E-4</v>
      </c>
      <c r="M143" s="206" t="s">
        <v>722</v>
      </c>
      <c r="N143" s="292" t="s">
        <v>532</v>
      </c>
      <c r="O143" s="146">
        <f>VLOOKUP(N143,References!$B$7:$F$197,5,FALSE)</f>
        <v>77</v>
      </c>
      <c r="R143"/>
    </row>
    <row r="144" spans="1:18" x14ac:dyDescent="0.2">
      <c r="A144" s="885"/>
      <c r="B144" s="887"/>
      <c r="C144" s="831"/>
      <c r="D144" s="831"/>
      <c r="E144" s="484" t="s">
        <v>55</v>
      </c>
      <c r="F144" s="468" t="s">
        <v>13</v>
      </c>
      <c r="G144" s="206">
        <v>0.22</v>
      </c>
      <c r="H144" s="206" t="s">
        <v>720</v>
      </c>
      <c r="I144" s="206" t="s">
        <v>725</v>
      </c>
      <c r="J144" s="617">
        <f t="shared" si="33"/>
        <v>1.6595869074375607</v>
      </c>
      <c r="K144" s="264">
        <f t="shared" si="34"/>
        <v>0.22</v>
      </c>
      <c r="L144" s="615">
        <f t="shared" si="35"/>
        <v>1.2447959882371707E-2</v>
      </c>
      <c r="M144" s="206">
        <v>25</v>
      </c>
      <c r="N144" s="292" t="s">
        <v>593</v>
      </c>
      <c r="O144" s="146">
        <f>VLOOKUP(N144,References!$B$7:$F$197,5,FALSE)</f>
        <v>40</v>
      </c>
      <c r="R144"/>
    </row>
    <row r="145" spans="1:18" x14ac:dyDescent="0.2">
      <c r="A145" s="885"/>
      <c r="B145" s="887"/>
      <c r="C145" s="831"/>
      <c r="D145" s="831"/>
      <c r="E145" s="484" t="s">
        <v>55</v>
      </c>
      <c r="F145" s="468" t="s">
        <v>13</v>
      </c>
      <c r="G145" s="651">
        <v>3.8500000000000001E-3</v>
      </c>
      <c r="H145" s="206" t="s">
        <v>719</v>
      </c>
      <c r="I145" s="206" t="s">
        <v>726</v>
      </c>
      <c r="J145" s="617">
        <f t="shared" si="33"/>
        <v>0.51328970000000007</v>
      </c>
      <c r="K145" s="264">
        <f t="shared" si="34"/>
        <v>-0.28963745048313883</v>
      </c>
      <c r="L145" s="615">
        <f t="shared" si="35"/>
        <v>3.8500000000000001E-3</v>
      </c>
      <c r="M145" s="206" t="s">
        <v>722</v>
      </c>
      <c r="N145" s="292" t="s">
        <v>677</v>
      </c>
      <c r="O145" s="146">
        <f>VLOOKUP(N145,References!$B$7:$F$197,5,FALSE)</f>
        <v>23</v>
      </c>
      <c r="R145"/>
    </row>
    <row r="146" spans="1:18" x14ac:dyDescent="0.2">
      <c r="A146" s="885"/>
      <c r="B146" s="887"/>
      <c r="C146" s="831"/>
      <c r="D146" s="831"/>
      <c r="E146" s="484" t="s">
        <v>55</v>
      </c>
      <c r="F146" s="468" t="s">
        <v>13</v>
      </c>
      <c r="G146" s="651">
        <v>1.3699999999999999E-3</v>
      </c>
      <c r="H146" s="206" t="s">
        <v>719</v>
      </c>
      <c r="I146" s="206" t="s">
        <v>674</v>
      </c>
      <c r="J146" s="617">
        <f t="shared" si="33"/>
        <v>0.18265113999999999</v>
      </c>
      <c r="K146" s="264">
        <f t="shared" si="34"/>
        <v>-0.73837761283523284</v>
      </c>
      <c r="L146" s="615">
        <f t="shared" si="35"/>
        <v>1.3699999999999999E-3</v>
      </c>
      <c r="M146" s="206" t="s">
        <v>722</v>
      </c>
      <c r="N146" s="292" t="s">
        <v>677</v>
      </c>
      <c r="O146" s="146">
        <f>VLOOKUP(N146,References!$B$7:$F$197,5,FALSE)</f>
        <v>23</v>
      </c>
      <c r="R146"/>
    </row>
    <row r="147" spans="1:18" ht="17" thickBot="1" x14ac:dyDescent="0.25">
      <c r="A147" s="885"/>
      <c r="B147" s="887"/>
      <c r="C147" s="831"/>
      <c r="D147" s="831"/>
      <c r="E147" s="484" t="s">
        <v>55</v>
      </c>
      <c r="F147" s="468" t="s">
        <v>13</v>
      </c>
      <c r="G147" s="651">
        <v>1.0200000000000001E-3</v>
      </c>
      <c r="H147" s="206" t="s">
        <v>719</v>
      </c>
      <c r="I147" s="206" t="s">
        <v>676</v>
      </c>
      <c r="J147" s="617">
        <f t="shared" si="33"/>
        <v>0.13598844000000002</v>
      </c>
      <c r="K147" s="264">
        <f t="shared" si="34"/>
        <v>-0.86649800822972189</v>
      </c>
      <c r="L147" s="615">
        <f t="shared" si="35"/>
        <v>1.0200000000000001E-3</v>
      </c>
      <c r="M147" s="206" t="s">
        <v>722</v>
      </c>
      <c r="N147" s="292" t="s">
        <v>677</v>
      </c>
      <c r="O147" s="146">
        <f>VLOOKUP(N147,References!$B$7:$F$197,5,FALSE)</f>
        <v>23</v>
      </c>
      <c r="R147"/>
    </row>
    <row r="148" spans="1:18" ht="17" thickBot="1" x14ac:dyDescent="0.25">
      <c r="A148" s="117" t="s">
        <v>143</v>
      </c>
      <c r="B148" s="239" t="s">
        <v>142</v>
      </c>
      <c r="C148" s="120"/>
      <c r="D148" s="120"/>
      <c r="E148" s="120"/>
      <c r="F148" s="120"/>
      <c r="G148" s="120"/>
      <c r="H148" s="120"/>
      <c r="I148" s="120"/>
      <c r="J148" s="120"/>
      <c r="K148" s="392"/>
      <c r="L148" s="120"/>
      <c r="M148" s="120"/>
      <c r="N148" s="120"/>
      <c r="O148" s="137"/>
      <c r="R148"/>
    </row>
    <row r="149" spans="1:18" x14ac:dyDescent="0.2">
      <c r="A149" s="885" t="s">
        <v>56</v>
      </c>
      <c r="B149" s="887" t="s">
        <v>57</v>
      </c>
      <c r="C149" s="831">
        <v>300.10000000000002</v>
      </c>
      <c r="D149" s="831" t="s">
        <v>15</v>
      </c>
      <c r="E149" s="484" t="s">
        <v>57</v>
      </c>
      <c r="F149" s="468" t="s">
        <v>15</v>
      </c>
      <c r="G149" s="206">
        <v>2.8</v>
      </c>
      <c r="H149" s="206" t="s">
        <v>720</v>
      </c>
      <c r="I149" s="206" t="s">
        <v>672</v>
      </c>
      <c r="J149" s="614">
        <f t="shared" si="33"/>
        <v>630.95734448019323</v>
      </c>
      <c r="K149" s="264">
        <f t="shared" si="34"/>
        <v>2.8</v>
      </c>
      <c r="L149" s="264">
        <f t="shared" si="35"/>
        <v>4.7325823531014626</v>
      </c>
      <c r="M149" s="206" t="s">
        <v>722</v>
      </c>
      <c r="N149" s="292" t="s">
        <v>532</v>
      </c>
      <c r="O149" s="146">
        <f>VLOOKUP(N149,References!$B$7:$F$197,5,FALSE)</f>
        <v>77</v>
      </c>
      <c r="R149"/>
    </row>
    <row r="150" spans="1:18" x14ac:dyDescent="0.2">
      <c r="A150" s="885"/>
      <c r="B150" s="887"/>
      <c r="C150" s="831"/>
      <c r="D150" s="831"/>
      <c r="E150" s="484" t="s">
        <v>57</v>
      </c>
      <c r="F150" s="468" t="s">
        <v>15</v>
      </c>
      <c r="G150" s="209">
        <v>2.12</v>
      </c>
      <c r="H150" s="206" t="s">
        <v>720</v>
      </c>
      <c r="I150" s="206" t="s">
        <v>725</v>
      </c>
      <c r="J150" s="614">
        <f t="shared" si="33"/>
        <v>131.82567385564084</v>
      </c>
      <c r="K150" s="264">
        <f t="shared" si="34"/>
        <v>2.12</v>
      </c>
      <c r="L150" s="264">
        <f t="shared" si="35"/>
        <v>0.98877659992830025</v>
      </c>
      <c r="M150" s="206">
        <v>25</v>
      </c>
      <c r="N150" s="292" t="s">
        <v>593</v>
      </c>
      <c r="O150" s="146">
        <f>VLOOKUP(N150,References!$B$7:$F$197,5,FALSE)</f>
        <v>40</v>
      </c>
      <c r="R150"/>
    </row>
    <row r="151" spans="1:18" x14ac:dyDescent="0.2">
      <c r="A151" s="885"/>
      <c r="B151" s="887"/>
      <c r="C151" s="831"/>
      <c r="D151" s="831"/>
      <c r="E151" s="484" t="s">
        <v>57</v>
      </c>
      <c r="F151" s="468" t="s">
        <v>15</v>
      </c>
      <c r="G151" s="618">
        <v>1.4899999999999999E-6</v>
      </c>
      <c r="H151" s="206" t="s">
        <v>717</v>
      </c>
      <c r="I151" s="206" t="s">
        <v>673</v>
      </c>
      <c r="J151" s="616">
        <f t="shared" si="33"/>
        <v>1.4899999999999999E-6</v>
      </c>
      <c r="K151" s="264">
        <f t="shared" si="34"/>
        <v>-5.826813731587726</v>
      </c>
      <c r="L151" s="616">
        <f t="shared" si="35"/>
        <v>1.1175949955746237E-8</v>
      </c>
      <c r="M151" s="206">
        <v>25</v>
      </c>
      <c r="N151" s="292" t="s">
        <v>543</v>
      </c>
      <c r="O151" s="146">
        <f>VLOOKUP(N151,References!$B$7:$F$197,5,FALSE)</f>
        <v>75</v>
      </c>
      <c r="R151"/>
    </row>
    <row r="152" spans="1:18" x14ac:dyDescent="0.2">
      <c r="A152" s="885"/>
      <c r="B152" s="887"/>
      <c r="C152" s="831"/>
      <c r="D152" s="831"/>
      <c r="E152" s="484" t="s">
        <v>57</v>
      </c>
      <c r="F152" s="468" t="s">
        <v>15</v>
      </c>
      <c r="G152" s="647">
        <v>0.20799999999999999</v>
      </c>
      <c r="H152" s="206" t="s">
        <v>719</v>
      </c>
      <c r="I152" s="206" t="s">
        <v>726</v>
      </c>
      <c r="J152" s="614">
        <f t="shared" si="33"/>
        <v>27.730975999999998</v>
      </c>
      <c r="K152" s="264">
        <f t="shared" si="34"/>
        <v>1.442965154971122</v>
      </c>
      <c r="L152" s="617">
        <f t="shared" si="35"/>
        <v>0.20799999999999999</v>
      </c>
      <c r="M152" s="206" t="s">
        <v>722</v>
      </c>
      <c r="N152" s="292" t="s">
        <v>677</v>
      </c>
      <c r="O152" s="146">
        <f>VLOOKUP(N152,References!$B$7:$F$197,5,FALSE)</f>
        <v>23</v>
      </c>
      <c r="R152"/>
    </row>
    <row r="153" spans="1:18" x14ac:dyDescent="0.2">
      <c r="A153" s="886"/>
      <c r="B153" s="888"/>
      <c r="C153" s="832"/>
      <c r="D153" s="832"/>
      <c r="E153" s="485" t="s">
        <v>57</v>
      </c>
      <c r="F153" s="476" t="s">
        <v>15</v>
      </c>
      <c r="G153" s="665">
        <v>1.14E-8</v>
      </c>
      <c r="H153" s="226" t="s">
        <v>719</v>
      </c>
      <c r="I153" s="226" t="s">
        <v>676</v>
      </c>
      <c r="J153" s="627">
        <f t="shared" si="33"/>
        <v>1.5198708E-6</v>
      </c>
      <c r="K153" s="278">
        <f t="shared" si="34"/>
        <v>-5.818193328655167</v>
      </c>
      <c r="L153" s="627">
        <f t="shared" si="35"/>
        <v>1.14E-8</v>
      </c>
      <c r="M153" s="226" t="s">
        <v>722</v>
      </c>
      <c r="N153" s="675" t="s">
        <v>677</v>
      </c>
      <c r="O153" s="189">
        <f>VLOOKUP(N153,References!$B$7:$F$197,5,FALSE)</f>
        <v>23</v>
      </c>
      <c r="R153"/>
    </row>
    <row r="154" spans="1:18" x14ac:dyDescent="0.2">
      <c r="A154" s="482" t="s">
        <v>58</v>
      </c>
      <c r="B154" s="484" t="s">
        <v>59</v>
      </c>
      <c r="C154" s="468">
        <v>350.1</v>
      </c>
      <c r="D154" s="468" t="s">
        <v>16</v>
      </c>
      <c r="E154" s="484" t="s">
        <v>59</v>
      </c>
      <c r="F154" s="468" t="s">
        <v>16</v>
      </c>
      <c r="G154" s="651">
        <v>2.8200000000000001E-7</v>
      </c>
      <c r="H154" s="206" t="s">
        <v>719</v>
      </c>
      <c r="I154" s="206" t="s">
        <v>676</v>
      </c>
      <c r="J154" s="616">
        <f t="shared" si="33"/>
        <v>3.7596804000000003E-5</v>
      </c>
      <c r="K154" s="264">
        <f t="shared" si="34"/>
        <v>-4.4248490716722788</v>
      </c>
      <c r="L154" s="616">
        <f t="shared" si="35"/>
        <v>2.8200000000000001E-7</v>
      </c>
      <c r="M154" s="206" t="s">
        <v>722</v>
      </c>
      <c r="N154" s="292" t="s">
        <v>677</v>
      </c>
      <c r="O154" s="146">
        <f>VLOOKUP(N154,References!$B$7:$F$197,5,FALSE)</f>
        <v>23</v>
      </c>
      <c r="R154"/>
    </row>
    <row r="155" spans="1:18" x14ac:dyDescent="0.2">
      <c r="A155" s="890" t="s">
        <v>60</v>
      </c>
      <c r="B155" s="891" t="s">
        <v>61</v>
      </c>
      <c r="C155" s="830">
        <v>400.1</v>
      </c>
      <c r="D155" s="830" t="s">
        <v>17</v>
      </c>
      <c r="E155" s="489" t="s">
        <v>61</v>
      </c>
      <c r="F155" s="475" t="s">
        <v>17</v>
      </c>
      <c r="G155" s="224">
        <v>0.49</v>
      </c>
      <c r="H155" s="224" t="s">
        <v>720</v>
      </c>
      <c r="I155" s="224" t="s">
        <v>721</v>
      </c>
      <c r="J155" s="276">
        <f t="shared" si="33"/>
        <v>3.0902954325135905</v>
      </c>
      <c r="K155" s="276">
        <f t="shared" si="34"/>
        <v>0.49</v>
      </c>
      <c r="L155" s="628">
        <f t="shared" si="35"/>
        <v>2.3179185974659774E-2</v>
      </c>
      <c r="M155" s="224">
        <v>25</v>
      </c>
      <c r="N155" s="674" t="s">
        <v>522</v>
      </c>
      <c r="O155" s="188">
        <f>VLOOKUP(N155,References!$B$7:$F$197,5,FALSE)</f>
        <v>11</v>
      </c>
      <c r="R155"/>
    </row>
    <row r="156" spans="1:18" x14ac:dyDescent="0.2">
      <c r="A156" s="885"/>
      <c r="B156" s="887"/>
      <c r="C156" s="831"/>
      <c r="D156" s="831"/>
      <c r="E156" s="484" t="s">
        <v>61</v>
      </c>
      <c r="F156" s="468" t="s">
        <v>17</v>
      </c>
      <c r="G156" s="206">
        <v>1.68</v>
      </c>
      <c r="H156" s="206" t="s">
        <v>720</v>
      </c>
      <c r="I156" s="206" t="s">
        <v>725</v>
      </c>
      <c r="J156" s="264">
        <f t="shared" si="33"/>
        <v>47.863009232263856</v>
      </c>
      <c r="K156" s="264">
        <f t="shared" si="34"/>
        <v>1.68</v>
      </c>
      <c r="L156" s="617">
        <f t="shared" si="35"/>
        <v>0.35900308450416174</v>
      </c>
      <c r="M156" s="206">
        <v>25</v>
      </c>
      <c r="N156" s="292" t="s">
        <v>593</v>
      </c>
      <c r="O156" s="146">
        <f>VLOOKUP(N156,References!$B$7:$F$197,5,FALSE)</f>
        <v>40</v>
      </c>
      <c r="R156"/>
    </row>
    <row r="157" spans="1:18" x14ac:dyDescent="0.2">
      <c r="A157" s="885"/>
      <c r="B157" s="887"/>
      <c r="C157" s="831"/>
      <c r="D157" s="831"/>
      <c r="E157" s="484" t="s">
        <v>61</v>
      </c>
      <c r="F157" s="468" t="s">
        <v>17</v>
      </c>
      <c r="G157" s="206">
        <v>1.77</v>
      </c>
      <c r="H157" s="206" t="s">
        <v>720</v>
      </c>
      <c r="I157" s="206" t="s">
        <v>672</v>
      </c>
      <c r="J157" s="614">
        <f t="shared" si="33"/>
        <v>58.884365535558949</v>
      </c>
      <c r="K157" s="264">
        <f t="shared" si="34"/>
        <v>1.77</v>
      </c>
      <c r="L157" s="617">
        <f t="shared" si="35"/>
        <v>0.44167028349078885</v>
      </c>
      <c r="M157" s="206" t="s">
        <v>722</v>
      </c>
      <c r="N157" s="292" t="s">
        <v>532</v>
      </c>
      <c r="O157" s="146">
        <f>VLOOKUP(N157,References!$B$7:$F$197,5,FALSE)</f>
        <v>77</v>
      </c>
      <c r="R157"/>
    </row>
    <row r="158" spans="1:18" x14ac:dyDescent="0.2">
      <c r="A158" s="885"/>
      <c r="B158" s="887"/>
      <c r="C158" s="831"/>
      <c r="D158" s="831"/>
      <c r="E158" s="484" t="s">
        <v>61</v>
      </c>
      <c r="F158" s="468" t="s">
        <v>17</v>
      </c>
      <c r="G158" s="618">
        <v>1.08E-6</v>
      </c>
      <c r="H158" s="206" t="s">
        <v>717</v>
      </c>
      <c r="I158" s="206" t="s">
        <v>673</v>
      </c>
      <c r="J158" s="616">
        <f t="shared" si="33"/>
        <v>1.08E-6</v>
      </c>
      <c r="K158" s="264">
        <f t="shared" si="34"/>
        <v>-5.9665762445130506</v>
      </c>
      <c r="L158" s="616">
        <f t="shared" si="35"/>
        <v>8.1006885585274744E-9</v>
      </c>
      <c r="M158" s="206">
        <v>25</v>
      </c>
      <c r="N158" s="292" t="s">
        <v>511</v>
      </c>
      <c r="O158" s="146">
        <f>VLOOKUP(N158,References!$B$7:$F$197,5,FALSE)</f>
        <v>64</v>
      </c>
      <c r="R158"/>
    </row>
    <row r="159" spans="1:18" x14ac:dyDescent="0.2">
      <c r="A159" s="886"/>
      <c r="B159" s="888"/>
      <c r="C159" s="832"/>
      <c r="D159" s="832"/>
      <c r="E159" s="485" t="s">
        <v>61</v>
      </c>
      <c r="F159" s="476" t="s">
        <v>17</v>
      </c>
      <c r="G159" s="665">
        <v>8.1899999999999992E-9</v>
      </c>
      <c r="H159" s="226" t="s">
        <v>719</v>
      </c>
      <c r="I159" s="226" t="s">
        <v>676</v>
      </c>
      <c r="J159" s="627">
        <f t="shared" si="33"/>
        <v>1.0919071799999999E-6</v>
      </c>
      <c r="K159" s="278">
        <f t="shared" si="34"/>
        <v>-5.9618142782312216</v>
      </c>
      <c r="L159" s="627">
        <f t="shared" si="35"/>
        <v>8.1899999999999992E-9</v>
      </c>
      <c r="M159" s="226" t="s">
        <v>722</v>
      </c>
      <c r="N159" s="675" t="s">
        <v>677</v>
      </c>
      <c r="O159" s="189">
        <f>VLOOKUP(N159,References!$B$7:$F$197,5,FALSE)</f>
        <v>23</v>
      </c>
      <c r="R159"/>
    </row>
    <row r="160" spans="1:18" x14ac:dyDescent="0.2">
      <c r="A160" s="482" t="s">
        <v>62</v>
      </c>
      <c r="B160" s="484" t="s">
        <v>63</v>
      </c>
      <c r="C160" s="468">
        <v>450.1</v>
      </c>
      <c r="D160" s="468" t="s">
        <v>18</v>
      </c>
      <c r="E160" s="484" t="s">
        <v>63</v>
      </c>
      <c r="F160" s="468" t="s">
        <v>18</v>
      </c>
      <c r="G160" s="651">
        <v>3.3299999999999998E-7</v>
      </c>
      <c r="H160" s="206" t="s">
        <v>719</v>
      </c>
      <c r="I160" s="206" t="s">
        <v>676</v>
      </c>
      <c r="J160" s="616">
        <f t="shared" si="33"/>
        <v>4.4396225999999998E-5</v>
      </c>
      <c r="K160" s="264">
        <f t="shared" si="34"/>
        <v>-4.3526539464853196</v>
      </c>
      <c r="L160" s="616">
        <f t="shared" si="35"/>
        <v>3.3299999999999998E-7</v>
      </c>
      <c r="M160" s="206" t="s">
        <v>722</v>
      </c>
      <c r="N160" s="292" t="s">
        <v>677</v>
      </c>
      <c r="O160" s="146">
        <f>VLOOKUP(N160,References!$B$7:$F$197,5,FALSE)</f>
        <v>23</v>
      </c>
      <c r="R160"/>
    </row>
    <row r="161" spans="1:18" x14ac:dyDescent="0.2">
      <c r="A161" s="890" t="s">
        <v>64</v>
      </c>
      <c r="B161" s="891" t="s">
        <v>65</v>
      </c>
      <c r="C161" s="830">
        <v>500.1</v>
      </c>
      <c r="D161" s="830" t="s">
        <v>19</v>
      </c>
      <c r="E161" s="489" t="s">
        <v>65</v>
      </c>
      <c r="F161" s="475" t="s">
        <v>19</v>
      </c>
      <c r="G161" s="224">
        <v>-0.5</v>
      </c>
      <c r="H161" s="224" t="s">
        <v>720</v>
      </c>
      <c r="I161" s="224" t="s">
        <v>721</v>
      </c>
      <c r="J161" s="628">
        <f t="shared" si="33"/>
        <v>0.31622776601683794</v>
      </c>
      <c r="K161" s="276">
        <f t="shared" si="34"/>
        <v>-0.5</v>
      </c>
      <c r="L161" s="645">
        <f t="shared" si="35"/>
        <v>2.3719098574641688E-3</v>
      </c>
      <c r="M161" s="224">
        <v>25</v>
      </c>
      <c r="N161" s="674" t="s">
        <v>522</v>
      </c>
      <c r="O161" s="188">
        <f>VLOOKUP(N161,References!$B$7:$F$197,5,FALSE)</f>
        <v>11</v>
      </c>
      <c r="R161"/>
    </row>
    <row r="162" spans="1:18" x14ac:dyDescent="0.2">
      <c r="A162" s="885"/>
      <c r="B162" s="887"/>
      <c r="C162" s="831"/>
      <c r="D162" s="831"/>
      <c r="E162" s="484" t="s">
        <v>65</v>
      </c>
      <c r="F162" s="468" t="s">
        <v>19</v>
      </c>
      <c r="G162" s="206">
        <v>1.23</v>
      </c>
      <c r="H162" s="206" t="s">
        <v>720</v>
      </c>
      <c r="I162" s="206" t="s">
        <v>725</v>
      </c>
      <c r="J162" s="617">
        <f t="shared" si="33"/>
        <v>16.982436524617448</v>
      </c>
      <c r="K162" s="264">
        <f t="shared" si="34"/>
        <v>1.23</v>
      </c>
      <c r="L162" s="615">
        <f t="shared" si="35"/>
        <v>0.12737910115822931</v>
      </c>
      <c r="M162" s="206">
        <v>25</v>
      </c>
      <c r="N162" s="292" t="s">
        <v>593</v>
      </c>
      <c r="O162" s="146">
        <f>VLOOKUP(N162,References!$B$7:$F$197,5,FALSE)</f>
        <v>40</v>
      </c>
      <c r="R162"/>
    </row>
    <row r="163" spans="1:18" x14ac:dyDescent="0.2">
      <c r="A163" s="885"/>
      <c r="B163" s="887"/>
      <c r="C163" s="831"/>
      <c r="D163" s="831"/>
      <c r="E163" s="484" t="s">
        <v>65</v>
      </c>
      <c r="F163" s="468" t="s">
        <v>19</v>
      </c>
      <c r="G163" s="651">
        <v>2.48E-6</v>
      </c>
      <c r="H163" s="206" t="s">
        <v>719</v>
      </c>
      <c r="I163" s="206" t="s">
        <v>676</v>
      </c>
      <c r="J163" s="616">
        <f t="shared" si="33"/>
        <v>3.3063856E-4</v>
      </c>
      <c r="K163" s="264">
        <f t="shared" si="34"/>
        <v>-3.4806464991654233</v>
      </c>
      <c r="L163" s="616">
        <f t="shared" si="35"/>
        <v>2.48E-6</v>
      </c>
      <c r="M163" s="206" t="s">
        <v>722</v>
      </c>
      <c r="N163" s="292" t="s">
        <v>677</v>
      </c>
      <c r="O163" s="146">
        <f>VLOOKUP(N163,References!$B$7:$F$197,5,FALSE)</f>
        <v>23</v>
      </c>
      <c r="R163"/>
    </row>
    <row r="164" spans="1:18" x14ac:dyDescent="0.2">
      <c r="A164" s="885"/>
      <c r="B164" s="887"/>
      <c r="C164" s="831"/>
      <c r="D164" s="831"/>
      <c r="E164" s="484" t="s">
        <v>65</v>
      </c>
      <c r="F164" s="468" t="s">
        <v>19</v>
      </c>
      <c r="G164" s="209">
        <v>0.54</v>
      </c>
      <c r="H164" s="209" t="s">
        <v>720</v>
      </c>
      <c r="I164" s="209" t="s">
        <v>672</v>
      </c>
      <c r="J164" s="648">
        <f t="shared" si="33"/>
        <v>3.4673685045253171</v>
      </c>
      <c r="K164" s="648">
        <f t="shared" si="34"/>
        <v>0.54</v>
      </c>
      <c r="L164" s="647">
        <f t="shared" si="35"/>
        <v>2.6007474419265514E-2</v>
      </c>
      <c r="M164" s="209">
        <v>25</v>
      </c>
      <c r="N164" s="673" t="s">
        <v>544</v>
      </c>
      <c r="O164" s="146">
        <f>VLOOKUP(N164,References!$B$7:$F$197,5,FALSE)</f>
        <v>7</v>
      </c>
      <c r="R164"/>
    </row>
    <row r="165" spans="1:18" x14ac:dyDescent="0.2">
      <c r="A165" s="885"/>
      <c r="B165" s="887"/>
      <c r="C165" s="831"/>
      <c r="D165" s="831"/>
      <c r="E165" s="484" t="s">
        <v>65</v>
      </c>
      <c r="F165" s="468" t="s">
        <v>19</v>
      </c>
      <c r="G165" s="209">
        <v>1.53</v>
      </c>
      <c r="H165" s="209" t="s">
        <v>720</v>
      </c>
      <c r="I165" s="209" t="s">
        <v>670</v>
      </c>
      <c r="J165" s="672">
        <f t="shared" si="33"/>
        <v>33.884415613920268</v>
      </c>
      <c r="K165" s="648">
        <f t="shared" si="34"/>
        <v>1.53</v>
      </c>
      <c r="L165" s="647">
        <f t="shared" si="35"/>
        <v>0.25415472025562375</v>
      </c>
      <c r="M165" s="209">
        <v>25</v>
      </c>
      <c r="N165" s="673" t="s">
        <v>544</v>
      </c>
      <c r="O165" s="146">
        <f>VLOOKUP(N165,References!$B$7:$F$197,5,FALSE)</f>
        <v>7</v>
      </c>
      <c r="R165"/>
    </row>
    <row r="166" spans="1:18" x14ac:dyDescent="0.2">
      <c r="A166" s="885"/>
      <c r="B166" s="887"/>
      <c r="C166" s="831"/>
      <c r="D166" s="831"/>
      <c r="E166" s="484" t="s">
        <v>65</v>
      </c>
      <c r="F166" s="468" t="s">
        <v>19</v>
      </c>
      <c r="G166" s="209">
        <v>0.21</v>
      </c>
      <c r="H166" s="209" t="s">
        <v>720</v>
      </c>
      <c r="I166" s="209" t="s">
        <v>673</v>
      </c>
      <c r="J166" s="648">
        <f t="shared" si="33"/>
        <v>1.62181009735893</v>
      </c>
      <c r="K166" s="648">
        <f t="shared" si="34"/>
        <v>0.21</v>
      </c>
      <c r="L166" s="647">
        <f t="shared" si="35"/>
        <v>1.2164609722018346E-2</v>
      </c>
      <c r="M166" s="209">
        <v>25</v>
      </c>
      <c r="N166" s="673" t="s">
        <v>544</v>
      </c>
      <c r="O166" s="146">
        <f>VLOOKUP(N166,References!$B$7:$F$197,5,FALSE)</f>
        <v>7</v>
      </c>
      <c r="R166"/>
    </row>
    <row r="167" spans="1:18" x14ac:dyDescent="0.2">
      <c r="A167" s="886"/>
      <c r="B167" s="888"/>
      <c r="C167" s="832"/>
      <c r="D167" s="832"/>
      <c r="E167" s="485" t="s">
        <v>65</v>
      </c>
      <c r="F167" s="476" t="s">
        <v>19</v>
      </c>
      <c r="G167" s="226">
        <v>0.83</v>
      </c>
      <c r="H167" s="226" t="s">
        <v>720</v>
      </c>
      <c r="I167" s="226" t="s">
        <v>672</v>
      </c>
      <c r="J167" s="278">
        <f t="shared" si="33"/>
        <v>6.7608297539198183</v>
      </c>
      <c r="K167" s="278">
        <f t="shared" si="34"/>
        <v>0.83</v>
      </c>
      <c r="L167" s="629">
        <f t="shared" si="35"/>
        <v>5.0710533549750365E-2</v>
      </c>
      <c r="M167" s="226" t="s">
        <v>722</v>
      </c>
      <c r="N167" s="675" t="s">
        <v>532</v>
      </c>
      <c r="O167" s="189">
        <f>VLOOKUP(N167,References!$B$7:$F$197,5,FALSE)</f>
        <v>77</v>
      </c>
      <c r="R167"/>
    </row>
    <row r="168" spans="1:18" x14ac:dyDescent="0.2">
      <c r="A168" s="238" t="s">
        <v>66</v>
      </c>
      <c r="B168" s="234" t="s">
        <v>67</v>
      </c>
      <c r="C168" s="235">
        <v>550.1</v>
      </c>
      <c r="D168" s="235" t="s">
        <v>107</v>
      </c>
      <c r="E168" s="234" t="s">
        <v>67</v>
      </c>
      <c r="F168" s="235" t="s">
        <v>107</v>
      </c>
      <c r="G168" s="676">
        <v>1.5E-6</v>
      </c>
      <c r="H168" s="205" t="s">
        <v>719</v>
      </c>
      <c r="I168" s="205" t="s">
        <v>676</v>
      </c>
      <c r="J168" s="677">
        <f t="shared" si="33"/>
        <v>1.9998300000000001E-4</v>
      </c>
      <c r="K168" s="282">
        <f t="shared" si="34"/>
        <v>-3.6990069209359584</v>
      </c>
      <c r="L168" s="677">
        <f t="shared" si="35"/>
        <v>1.5E-6</v>
      </c>
      <c r="M168" s="205" t="s">
        <v>722</v>
      </c>
      <c r="N168" s="300" t="s">
        <v>677</v>
      </c>
      <c r="O168" s="191">
        <f>VLOOKUP(N168,References!$B$7:$F$197,5,FALSE)</f>
        <v>23</v>
      </c>
      <c r="R168"/>
    </row>
    <row r="169" spans="1:18" x14ac:dyDescent="0.2">
      <c r="A169" s="885" t="s">
        <v>68</v>
      </c>
      <c r="B169" s="887" t="s">
        <v>69</v>
      </c>
      <c r="C169" s="831">
        <v>600.1</v>
      </c>
      <c r="D169" s="831" t="s">
        <v>20</v>
      </c>
      <c r="E169" s="484" t="s">
        <v>69</v>
      </c>
      <c r="F169" s="468" t="s">
        <v>20</v>
      </c>
      <c r="G169" s="206">
        <v>-0.15</v>
      </c>
      <c r="H169" s="206" t="s">
        <v>720</v>
      </c>
      <c r="I169" s="206" t="s">
        <v>672</v>
      </c>
      <c r="J169" s="617">
        <f t="shared" si="33"/>
        <v>0.70794578438413791</v>
      </c>
      <c r="K169" s="264">
        <f t="shared" si="34"/>
        <v>-0.15</v>
      </c>
      <c r="L169" s="615">
        <f t="shared" si="35"/>
        <v>5.3100447366836523E-3</v>
      </c>
      <c r="M169" s="206" t="s">
        <v>722</v>
      </c>
      <c r="N169" s="292" t="s">
        <v>532</v>
      </c>
      <c r="O169" s="146">
        <f>VLOOKUP(N169,References!$B$7:$F$197,5,FALSE)</f>
        <v>77</v>
      </c>
      <c r="R169"/>
    </row>
    <row r="170" spans="1:18" ht="17" thickBot="1" x14ac:dyDescent="0.25">
      <c r="A170" s="885"/>
      <c r="B170" s="887"/>
      <c r="C170" s="831"/>
      <c r="D170" s="831"/>
      <c r="E170" s="484" t="s">
        <v>69</v>
      </c>
      <c r="F170" s="468" t="s">
        <v>20</v>
      </c>
      <c r="G170" s="651">
        <v>8.1999999999999994E-6</v>
      </c>
      <c r="H170" s="206" t="s">
        <v>719</v>
      </c>
      <c r="I170" s="206" t="s">
        <v>676</v>
      </c>
      <c r="J170" s="615">
        <f t="shared" si="33"/>
        <v>1.0932404E-3</v>
      </c>
      <c r="K170" s="264">
        <f t="shared" si="34"/>
        <v>-2.961284327607923</v>
      </c>
      <c r="L170" s="616">
        <f t="shared" si="35"/>
        <v>8.1999999999999994E-6</v>
      </c>
      <c r="M170" s="206" t="s">
        <v>722</v>
      </c>
      <c r="N170" s="292" t="s">
        <v>677</v>
      </c>
      <c r="O170" s="146">
        <f>VLOOKUP(N170,References!$B$7:$F$197,5,FALSE)</f>
        <v>23</v>
      </c>
      <c r="R170"/>
    </row>
    <row r="171" spans="1:18" ht="17" thickBot="1" x14ac:dyDescent="0.25">
      <c r="A171" s="117" t="s">
        <v>144</v>
      </c>
      <c r="B171" s="239" t="s">
        <v>145</v>
      </c>
      <c r="C171" s="120"/>
      <c r="D171" s="120"/>
      <c r="E171" s="120"/>
      <c r="F171" s="120"/>
      <c r="G171" s="120"/>
      <c r="H171" s="120"/>
      <c r="I171" s="120"/>
      <c r="J171" s="120"/>
      <c r="K171" s="392"/>
      <c r="L171" s="120"/>
      <c r="M171" s="120"/>
      <c r="N171" s="120"/>
      <c r="O171" s="137"/>
      <c r="R171"/>
    </row>
    <row r="172" spans="1:18" x14ac:dyDescent="0.2">
      <c r="A172" s="885" t="s">
        <v>133</v>
      </c>
      <c r="B172" s="887" t="s">
        <v>132</v>
      </c>
      <c r="C172" s="849">
        <v>342.1</v>
      </c>
      <c r="D172" s="831" t="s">
        <v>31</v>
      </c>
      <c r="E172" s="484" t="s">
        <v>132</v>
      </c>
      <c r="F172" s="468" t="s">
        <v>31</v>
      </c>
      <c r="G172" s="209">
        <v>0.14699999999999999</v>
      </c>
      <c r="H172" s="206" t="s">
        <v>719</v>
      </c>
      <c r="I172" s="206" t="s">
        <v>674</v>
      </c>
      <c r="J172" s="614">
        <f t="shared" si="33"/>
        <v>19.598333999999998</v>
      </c>
      <c r="K172" s="264">
        <f t="shared" si="34"/>
        <v>1.2922191547565365</v>
      </c>
      <c r="L172" s="617">
        <f t="shared" si="35"/>
        <v>0.14699999999999999</v>
      </c>
      <c r="M172" s="206" t="s">
        <v>722</v>
      </c>
      <c r="N172" s="292" t="s">
        <v>677</v>
      </c>
      <c r="O172" s="146">
        <f>VLOOKUP(N172,References!$B$7:$F$197,5,FALSE)</f>
        <v>23</v>
      </c>
      <c r="R172"/>
    </row>
    <row r="173" spans="1:18" x14ac:dyDescent="0.2">
      <c r="A173" s="886"/>
      <c r="B173" s="888"/>
      <c r="C173" s="889"/>
      <c r="D173" s="832"/>
      <c r="E173" s="485" t="s">
        <v>132</v>
      </c>
      <c r="F173" s="476" t="s">
        <v>31</v>
      </c>
      <c r="G173" s="447">
        <v>0.439</v>
      </c>
      <c r="H173" s="226" t="s">
        <v>719</v>
      </c>
      <c r="I173" s="226" t="s">
        <v>676</v>
      </c>
      <c r="J173" s="620">
        <f t="shared" si="33"/>
        <v>58.528358000000004</v>
      </c>
      <c r="K173" s="278">
        <f t="shared" si="34"/>
        <v>1.7673663402504818</v>
      </c>
      <c r="L173" s="629">
        <f t="shared" si="35"/>
        <v>0.439</v>
      </c>
      <c r="M173" s="226" t="s">
        <v>722</v>
      </c>
      <c r="N173" s="675" t="s">
        <v>677</v>
      </c>
      <c r="O173" s="189">
        <f>VLOOKUP(N173,References!$B$7:$F$197,5,FALSE)</f>
        <v>23</v>
      </c>
      <c r="R173"/>
    </row>
    <row r="174" spans="1:18" x14ac:dyDescent="0.2">
      <c r="A174" s="885" t="s">
        <v>1</v>
      </c>
      <c r="B174" s="887" t="s">
        <v>131</v>
      </c>
      <c r="C174" s="849">
        <v>378.1</v>
      </c>
      <c r="D174" s="831" t="s">
        <v>30</v>
      </c>
      <c r="E174" s="484" t="s">
        <v>131</v>
      </c>
      <c r="F174" s="468" t="s">
        <v>30</v>
      </c>
      <c r="G174" s="206">
        <v>1.02</v>
      </c>
      <c r="H174" s="206" t="s">
        <v>720</v>
      </c>
      <c r="I174" s="206" t="s">
        <v>672</v>
      </c>
      <c r="J174" s="614">
        <f t="shared" si="33"/>
        <v>10.471285480509</v>
      </c>
      <c r="K174" s="264">
        <f t="shared" si="34"/>
        <v>1.02</v>
      </c>
      <c r="L174" s="617">
        <f t="shared" si="35"/>
        <v>7.8541317115772336E-2</v>
      </c>
      <c r="M174" s="206" t="s">
        <v>722</v>
      </c>
      <c r="N174" s="292" t="s">
        <v>535</v>
      </c>
      <c r="O174" s="146">
        <f>VLOOKUP(N174,References!$B$7:$F$197,5,FALSE)</f>
        <v>24</v>
      </c>
      <c r="R174"/>
    </row>
    <row r="175" spans="1:18" x14ac:dyDescent="0.2">
      <c r="A175" s="885"/>
      <c r="B175" s="887"/>
      <c r="C175" s="849"/>
      <c r="D175" s="831"/>
      <c r="E175" s="484" t="s">
        <v>131</v>
      </c>
      <c r="F175" s="468" t="s">
        <v>30</v>
      </c>
      <c r="G175" s="206">
        <v>0.76</v>
      </c>
      <c r="H175" s="206" t="s">
        <v>720</v>
      </c>
      <c r="I175" s="206" t="s">
        <v>672</v>
      </c>
      <c r="J175" s="264">
        <f t="shared" si="33"/>
        <v>5.7543993733715713</v>
      </c>
      <c r="K175" s="264">
        <f t="shared" si="34"/>
        <v>0.76</v>
      </c>
      <c r="L175" s="617">
        <f t="shared" si="35"/>
        <v>4.316166404173033E-2</v>
      </c>
      <c r="M175" s="206" t="s">
        <v>722</v>
      </c>
      <c r="N175" s="292" t="s">
        <v>532</v>
      </c>
      <c r="O175" s="146">
        <f>VLOOKUP(N175,References!$B$7:$F$197,5,FALSE)</f>
        <v>77</v>
      </c>
      <c r="R175"/>
    </row>
    <row r="176" spans="1:18" x14ac:dyDescent="0.2">
      <c r="A176" s="885"/>
      <c r="B176" s="887"/>
      <c r="C176" s="849"/>
      <c r="D176" s="831"/>
      <c r="E176" s="484" t="s">
        <v>131</v>
      </c>
      <c r="F176" s="468" t="s">
        <v>30</v>
      </c>
      <c r="G176" s="209">
        <v>0.251</v>
      </c>
      <c r="H176" s="206" t="s">
        <v>719</v>
      </c>
      <c r="I176" s="206" t="s">
        <v>726</v>
      </c>
      <c r="J176" s="614">
        <f t="shared" si="33"/>
        <v>33.463822</v>
      </c>
      <c r="K176" s="264">
        <f t="shared" si="34"/>
        <v>1.5245755414893987</v>
      </c>
      <c r="L176" s="617">
        <f t="shared" si="35"/>
        <v>0.251</v>
      </c>
      <c r="M176" s="206" t="s">
        <v>722</v>
      </c>
      <c r="N176" s="292" t="s">
        <v>677</v>
      </c>
      <c r="O176" s="146">
        <f>VLOOKUP(N176,References!$B$7:$F$197,5,FALSE)</f>
        <v>23</v>
      </c>
      <c r="R176"/>
    </row>
    <row r="177" spans="1:18" x14ac:dyDescent="0.2">
      <c r="A177" s="885"/>
      <c r="B177" s="887"/>
      <c r="C177" s="849"/>
      <c r="D177" s="831"/>
      <c r="E177" s="484" t="s">
        <v>131</v>
      </c>
      <c r="F177" s="468" t="s">
        <v>30</v>
      </c>
      <c r="G177" s="209">
        <v>0.20200000000000001</v>
      </c>
      <c r="H177" s="206" t="s">
        <v>719</v>
      </c>
      <c r="I177" s="206" t="s">
        <v>674</v>
      </c>
      <c r="J177" s="614">
        <f t="shared" si="33"/>
        <v>26.931044000000004</v>
      </c>
      <c r="K177" s="264">
        <f t="shared" si="34"/>
        <v>1.4302531894549844</v>
      </c>
      <c r="L177" s="617">
        <f t="shared" si="35"/>
        <v>0.20200000000000001</v>
      </c>
      <c r="M177" s="206" t="s">
        <v>722</v>
      </c>
      <c r="N177" s="292" t="s">
        <v>677</v>
      </c>
      <c r="O177" s="146">
        <f>VLOOKUP(N177,References!$B$7:$F$197,5,FALSE)</f>
        <v>23</v>
      </c>
      <c r="R177"/>
    </row>
    <row r="178" spans="1:18" ht="17" thickBot="1" x14ac:dyDescent="0.25">
      <c r="A178" s="885"/>
      <c r="B178" s="887"/>
      <c r="C178" s="849"/>
      <c r="D178" s="831"/>
      <c r="E178" s="484" t="s">
        <v>131</v>
      </c>
      <c r="F178" s="468" t="s">
        <v>30</v>
      </c>
      <c r="G178" s="209">
        <v>0.125</v>
      </c>
      <c r="H178" s="206" t="s">
        <v>719</v>
      </c>
      <c r="I178" s="206" t="s">
        <v>676</v>
      </c>
      <c r="J178" s="614">
        <f t="shared" si="33"/>
        <v>16.66525</v>
      </c>
      <c r="K178" s="264">
        <f t="shared" si="34"/>
        <v>1.2218118330164169</v>
      </c>
      <c r="L178" s="617">
        <f t="shared" si="35"/>
        <v>0.125</v>
      </c>
      <c r="M178" s="206" t="s">
        <v>722</v>
      </c>
      <c r="N178" s="292" t="s">
        <v>677</v>
      </c>
      <c r="O178" s="146">
        <f>VLOOKUP(N178,References!$B$7:$F$197,5,FALSE)</f>
        <v>23</v>
      </c>
      <c r="R178"/>
    </row>
    <row r="179" spans="1:18" ht="17" thickBot="1" x14ac:dyDescent="0.25">
      <c r="A179" s="117" t="s">
        <v>146</v>
      </c>
      <c r="B179" s="239" t="s">
        <v>147</v>
      </c>
      <c r="C179" s="120"/>
      <c r="D179" s="120"/>
      <c r="E179" s="120"/>
      <c r="F179" s="120"/>
      <c r="G179" s="120"/>
      <c r="H179" s="120"/>
      <c r="I179" s="120"/>
      <c r="J179" s="120"/>
      <c r="K179" s="392"/>
      <c r="L179" s="120"/>
      <c r="M179" s="120"/>
      <c r="N179" s="120"/>
      <c r="O179" s="137"/>
      <c r="R179"/>
    </row>
    <row r="180" spans="1:18" x14ac:dyDescent="0.2">
      <c r="A180" s="885" t="s">
        <v>73</v>
      </c>
      <c r="B180" s="887" t="s">
        <v>70</v>
      </c>
      <c r="C180" s="831">
        <v>328.2</v>
      </c>
      <c r="D180" s="831" t="s">
        <v>21</v>
      </c>
      <c r="E180" s="484" t="s">
        <v>70</v>
      </c>
      <c r="F180" s="468" t="s">
        <v>21</v>
      </c>
      <c r="G180" s="206">
        <v>-0.48</v>
      </c>
      <c r="H180" s="206" t="s">
        <v>720</v>
      </c>
      <c r="I180" s="206" t="s">
        <v>672</v>
      </c>
      <c r="J180" s="617">
        <f t="shared" si="33"/>
        <v>0.33113112148259105</v>
      </c>
      <c r="K180" s="264">
        <f t="shared" si="34"/>
        <v>-0.48</v>
      </c>
      <c r="L180" s="615">
        <f t="shared" si="35"/>
        <v>2.4836945251540711E-3</v>
      </c>
      <c r="M180" s="206" t="s">
        <v>722</v>
      </c>
      <c r="N180" s="292" t="s">
        <v>532</v>
      </c>
      <c r="O180" s="146">
        <f>VLOOKUP(N180,References!$B$7:$F$197,5,FALSE)</f>
        <v>77</v>
      </c>
      <c r="R180"/>
    </row>
    <row r="181" spans="1:18" x14ac:dyDescent="0.2">
      <c r="A181" s="886"/>
      <c r="B181" s="888"/>
      <c r="C181" s="832"/>
      <c r="D181" s="832"/>
      <c r="E181" s="485" t="s">
        <v>70</v>
      </c>
      <c r="F181" s="476" t="s">
        <v>21</v>
      </c>
      <c r="G181" s="665">
        <v>1.3200000000000001E-6</v>
      </c>
      <c r="H181" s="226" t="s">
        <v>719</v>
      </c>
      <c r="I181" s="226" t="s">
        <v>676</v>
      </c>
      <c r="J181" s="627">
        <f t="shared" si="33"/>
        <v>1.7598504000000001E-4</v>
      </c>
      <c r="K181" s="278">
        <f t="shared" si="34"/>
        <v>-3.7545242487857897</v>
      </c>
      <c r="L181" s="627">
        <f t="shared" si="35"/>
        <v>1.3200000000000001E-6</v>
      </c>
      <c r="M181" s="226" t="s">
        <v>722</v>
      </c>
      <c r="N181" s="675" t="s">
        <v>677</v>
      </c>
      <c r="O181" s="189">
        <f>VLOOKUP(N181,References!$B$7:$F$197,5,FALSE)</f>
        <v>23</v>
      </c>
      <c r="R181"/>
    </row>
    <row r="182" spans="1:18" x14ac:dyDescent="0.2">
      <c r="A182" s="885" t="s">
        <v>74</v>
      </c>
      <c r="B182" s="887" t="s">
        <v>71</v>
      </c>
      <c r="C182" s="831">
        <v>428.2</v>
      </c>
      <c r="D182" s="831" t="s">
        <v>14</v>
      </c>
      <c r="E182" s="484" t="s">
        <v>71</v>
      </c>
      <c r="F182" s="468" t="s">
        <v>14</v>
      </c>
      <c r="G182" s="206">
        <v>-0.96</v>
      </c>
      <c r="H182" s="206" t="s">
        <v>720</v>
      </c>
      <c r="I182" s="206" t="s">
        <v>672</v>
      </c>
      <c r="J182" s="617">
        <f t="shared" si="33"/>
        <v>0.10964781961431849</v>
      </c>
      <c r="K182" s="264">
        <f t="shared" si="34"/>
        <v>-0.96</v>
      </c>
      <c r="L182" s="616">
        <f t="shared" si="35"/>
        <v>8.2242855353443914E-4</v>
      </c>
      <c r="M182" s="206" t="s">
        <v>722</v>
      </c>
      <c r="N182" s="292" t="s">
        <v>532</v>
      </c>
      <c r="O182" s="146">
        <f>VLOOKUP(N182,References!$B$7:$F$197,5,FALSE)</f>
        <v>77</v>
      </c>
      <c r="R182"/>
    </row>
    <row r="183" spans="1:18" x14ac:dyDescent="0.2">
      <c r="A183" s="885"/>
      <c r="B183" s="887"/>
      <c r="C183" s="831"/>
      <c r="D183" s="831"/>
      <c r="E183" s="484" t="s">
        <v>71</v>
      </c>
      <c r="F183" s="468" t="s">
        <v>14</v>
      </c>
      <c r="G183" s="651">
        <v>8.2399999999999997E-7</v>
      </c>
      <c r="H183" s="206" t="s">
        <v>719</v>
      </c>
      <c r="I183" s="206" t="s">
        <v>676</v>
      </c>
      <c r="J183" s="616">
        <f t="shared" si="33"/>
        <v>1.0985732799999999E-4</v>
      </c>
      <c r="K183" s="264">
        <f t="shared" si="34"/>
        <v>-3.959170968294524</v>
      </c>
      <c r="L183" s="616">
        <f t="shared" si="35"/>
        <v>8.2399999999999997E-7</v>
      </c>
      <c r="M183" s="206" t="s">
        <v>722</v>
      </c>
      <c r="N183" s="292" t="s">
        <v>677</v>
      </c>
      <c r="O183" s="146">
        <f>VLOOKUP(N183,References!$B$7:$F$197,5,FALSE)</f>
        <v>23</v>
      </c>
      <c r="R183"/>
    </row>
    <row r="184" spans="1:18" x14ac:dyDescent="0.2">
      <c r="A184" s="890" t="s">
        <v>75</v>
      </c>
      <c r="B184" s="891" t="s">
        <v>72</v>
      </c>
      <c r="C184" s="830">
        <v>528.20000000000005</v>
      </c>
      <c r="D184" s="830" t="s">
        <v>22</v>
      </c>
      <c r="E184" s="489" t="s">
        <v>72</v>
      </c>
      <c r="F184" s="475" t="s">
        <v>22</v>
      </c>
      <c r="G184" s="224">
        <v>-2.08</v>
      </c>
      <c r="H184" s="224" t="s">
        <v>720</v>
      </c>
      <c r="I184" s="224" t="s">
        <v>672</v>
      </c>
      <c r="J184" s="628">
        <f t="shared" si="33"/>
        <v>8.3176377110267055E-3</v>
      </c>
      <c r="K184" s="276">
        <f t="shared" si="34"/>
        <v>-2.08</v>
      </c>
      <c r="L184" s="625">
        <f t="shared" si="35"/>
        <v>6.2387585777491371E-5</v>
      </c>
      <c r="M184" s="224" t="s">
        <v>722</v>
      </c>
      <c r="N184" s="674" t="s">
        <v>532</v>
      </c>
      <c r="O184" s="188">
        <f>VLOOKUP(N184,References!$B$7:$F$197,5,FALSE)</f>
        <v>77</v>
      </c>
      <c r="R184"/>
    </row>
    <row r="185" spans="1:18" x14ac:dyDescent="0.2">
      <c r="A185" s="886"/>
      <c r="B185" s="888"/>
      <c r="C185" s="832"/>
      <c r="D185" s="832"/>
      <c r="E185" s="485" t="s">
        <v>72</v>
      </c>
      <c r="F185" s="476" t="s">
        <v>22</v>
      </c>
      <c r="G185" s="665">
        <v>1.0000000000000001E-5</v>
      </c>
      <c r="H185" s="226" t="s">
        <v>719</v>
      </c>
      <c r="I185" s="226" t="s">
        <v>676</v>
      </c>
      <c r="J185" s="621">
        <f t="shared" si="33"/>
        <v>1.3332200000000002E-3</v>
      </c>
      <c r="K185" s="278">
        <f t="shared" si="34"/>
        <v>-2.8750981799916393</v>
      </c>
      <c r="L185" s="627">
        <f t="shared" si="35"/>
        <v>1.0000000000000001E-5</v>
      </c>
      <c r="M185" s="226" t="s">
        <v>722</v>
      </c>
      <c r="N185" s="675" t="s">
        <v>677</v>
      </c>
      <c r="O185" s="189">
        <f>VLOOKUP(N185,References!$B$7:$F$197,5,FALSE)</f>
        <v>23</v>
      </c>
      <c r="R185"/>
    </row>
    <row r="186" spans="1:18" ht="17" thickBot="1" x14ac:dyDescent="0.25">
      <c r="A186" s="495" t="s">
        <v>191</v>
      </c>
      <c r="B186" s="484" t="s">
        <v>192</v>
      </c>
      <c r="C186" s="468">
        <v>628.20000000000005</v>
      </c>
      <c r="D186" s="468" t="s">
        <v>193</v>
      </c>
      <c r="E186" s="484" t="s">
        <v>192</v>
      </c>
      <c r="F186" s="468" t="s">
        <v>193</v>
      </c>
      <c r="G186" s="651">
        <v>1.42E-5</v>
      </c>
      <c r="H186" s="206" t="s">
        <v>719</v>
      </c>
      <c r="I186" s="206" t="s">
        <v>676</v>
      </c>
      <c r="J186" s="615">
        <f t="shared" si="33"/>
        <v>1.8931724E-3</v>
      </c>
      <c r="K186" s="264">
        <f t="shared" si="34"/>
        <v>-2.722809835608583</v>
      </c>
      <c r="L186" s="616">
        <f t="shared" si="35"/>
        <v>1.42E-5</v>
      </c>
      <c r="M186" s="206" t="s">
        <v>722</v>
      </c>
      <c r="N186" s="292" t="s">
        <v>677</v>
      </c>
      <c r="O186" s="146">
        <f>VLOOKUP(N186,References!$B$7:$F$197,5,FALSE)</f>
        <v>23</v>
      </c>
      <c r="R186"/>
    </row>
    <row r="187" spans="1:18" ht="17" thickBot="1" x14ac:dyDescent="0.25">
      <c r="A187" s="117" t="s">
        <v>0</v>
      </c>
      <c r="B187" s="239" t="s">
        <v>158</v>
      </c>
      <c r="C187" s="120"/>
      <c r="D187" s="120"/>
      <c r="E187" s="120"/>
      <c r="F187" s="120"/>
      <c r="G187" s="120"/>
      <c r="H187" s="120"/>
      <c r="I187" s="120"/>
      <c r="J187" s="393"/>
      <c r="K187" s="392"/>
      <c r="L187" s="120"/>
      <c r="M187" s="120"/>
      <c r="N187" s="120"/>
      <c r="O187" s="137"/>
      <c r="R187"/>
    </row>
    <row r="188" spans="1:18" x14ac:dyDescent="0.2">
      <c r="A188" s="885" t="s">
        <v>76</v>
      </c>
      <c r="B188" s="887" t="s">
        <v>108</v>
      </c>
      <c r="C188" s="831">
        <v>499.1</v>
      </c>
      <c r="D188" s="831" t="s">
        <v>23</v>
      </c>
      <c r="E188" s="484" t="s">
        <v>108</v>
      </c>
      <c r="F188" s="468" t="s">
        <v>23</v>
      </c>
      <c r="G188" s="206">
        <v>-1.06</v>
      </c>
      <c r="H188" s="206" t="s">
        <v>720</v>
      </c>
      <c r="I188" s="206" t="s">
        <v>721</v>
      </c>
      <c r="J188" s="617">
        <f t="shared" si="33"/>
        <v>8.7096358995608011E-2</v>
      </c>
      <c r="K188" s="264">
        <f t="shared" si="34"/>
        <v>-1.06</v>
      </c>
      <c r="L188" s="615">
        <f t="shared" si="35"/>
        <v>6.5327822111585488E-4</v>
      </c>
      <c r="M188" s="206">
        <v>25</v>
      </c>
      <c r="N188" s="292" t="s">
        <v>522</v>
      </c>
      <c r="O188" s="146">
        <f>VLOOKUP(N188,References!$B$7:$F$197,5,FALSE)</f>
        <v>11</v>
      </c>
      <c r="R188"/>
    </row>
    <row r="189" spans="1:18" x14ac:dyDescent="0.2">
      <c r="A189" s="885"/>
      <c r="B189" s="887"/>
      <c r="C189" s="831"/>
      <c r="D189" s="831"/>
      <c r="E189" s="484" t="s">
        <v>108</v>
      </c>
      <c r="F189" s="468" t="s">
        <v>23</v>
      </c>
      <c r="G189" s="206">
        <v>1.18</v>
      </c>
      <c r="H189" s="206" t="s">
        <v>720</v>
      </c>
      <c r="I189" s="206" t="s">
        <v>725</v>
      </c>
      <c r="J189" s="617">
        <f t="shared" si="33"/>
        <v>15.135612484362087</v>
      </c>
      <c r="K189" s="264">
        <f t="shared" si="34"/>
        <v>1.18</v>
      </c>
      <c r="L189" s="615">
        <f t="shared" si="35"/>
        <v>0.11352674340590514</v>
      </c>
      <c r="M189" s="206">
        <v>25</v>
      </c>
      <c r="N189" s="292" t="s">
        <v>593</v>
      </c>
      <c r="O189" s="146">
        <f>VLOOKUP(N189,References!$B$7:$F$197,5,FALSE)</f>
        <v>40</v>
      </c>
      <c r="R189"/>
    </row>
    <row r="190" spans="1:18" x14ac:dyDescent="0.2">
      <c r="A190" s="885"/>
      <c r="B190" s="887"/>
      <c r="C190" s="831"/>
      <c r="D190" s="831"/>
      <c r="E190" s="484" t="s">
        <v>108</v>
      </c>
      <c r="F190" s="468" t="s">
        <v>23</v>
      </c>
      <c r="G190" s="206">
        <v>-0.61</v>
      </c>
      <c r="H190" s="206" t="s">
        <v>720</v>
      </c>
      <c r="I190" s="206" t="s">
        <v>672</v>
      </c>
      <c r="J190" s="617">
        <f t="shared" si="33"/>
        <v>0.24547089156850299</v>
      </c>
      <c r="K190" s="264">
        <f t="shared" si="34"/>
        <v>-0.61</v>
      </c>
      <c r="L190" s="615">
        <f t="shared" si="35"/>
        <v>1.8411881877597319E-3</v>
      </c>
      <c r="M190" s="206" t="s">
        <v>722</v>
      </c>
      <c r="N190" s="292" t="s">
        <v>532</v>
      </c>
      <c r="O190" s="146">
        <f>VLOOKUP(N190,References!$B$7:$F$197,5,FALSE)</f>
        <v>77</v>
      </c>
      <c r="R190"/>
    </row>
    <row r="191" spans="1:18" x14ac:dyDescent="0.2">
      <c r="A191" s="885"/>
      <c r="B191" s="887"/>
      <c r="C191" s="831"/>
      <c r="D191" s="831"/>
      <c r="E191" s="484" t="s">
        <v>108</v>
      </c>
      <c r="F191" s="468" t="s">
        <v>23</v>
      </c>
      <c r="G191" s="209">
        <v>-0.99</v>
      </c>
      <c r="H191" s="206" t="s">
        <v>720</v>
      </c>
      <c r="I191" s="206" t="s">
        <v>672</v>
      </c>
      <c r="J191" s="617">
        <f t="shared" si="33"/>
        <v>0.10232929922807538</v>
      </c>
      <c r="K191" s="264">
        <f t="shared" si="34"/>
        <v>-0.99</v>
      </c>
      <c r="L191" s="615">
        <f t="shared" si="35"/>
        <v>7.6753498468426344E-4</v>
      </c>
      <c r="M191" s="206">
        <v>25</v>
      </c>
      <c r="N191" s="292" t="s">
        <v>544</v>
      </c>
      <c r="O191" s="146">
        <f>VLOOKUP(N191,References!$B$7:$F$197,5,FALSE)</f>
        <v>7</v>
      </c>
      <c r="R191"/>
    </row>
    <row r="192" spans="1:18" x14ac:dyDescent="0.2">
      <c r="A192" s="885"/>
      <c r="B192" s="887"/>
      <c r="C192" s="831"/>
      <c r="D192" s="831"/>
      <c r="E192" s="484" t="s">
        <v>108</v>
      </c>
      <c r="F192" s="468" t="s">
        <v>23</v>
      </c>
      <c r="G192" s="209">
        <v>1.82</v>
      </c>
      <c r="H192" s="206" t="s">
        <v>720</v>
      </c>
      <c r="I192" s="206" t="s">
        <v>670</v>
      </c>
      <c r="J192" s="614">
        <f t="shared" si="33"/>
        <v>66.069344800759623</v>
      </c>
      <c r="K192" s="264">
        <f t="shared" si="34"/>
        <v>1.82</v>
      </c>
      <c r="L192" s="617">
        <f t="shared" si="35"/>
        <v>0.49556220879344459</v>
      </c>
      <c r="M192" s="206">
        <v>25</v>
      </c>
      <c r="N192" s="292" t="s">
        <v>544</v>
      </c>
      <c r="O192" s="146">
        <f>VLOOKUP(N192,References!$B$7:$F$197,5,FALSE)</f>
        <v>7</v>
      </c>
      <c r="R192"/>
    </row>
    <row r="193" spans="1:18" x14ac:dyDescent="0.2">
      <c r="A193" s="885"/>
      <c r="B193" s="887"/>
      <c r="C193" s="831"/>
      <c r="D193" s="831"/>
      <c r="E193" s="484" t="s">
        <v>108</v>
      </c>
      <c r="F193" s="468" t="s">
        <v>23</v>
      </c>
      <c r="G193" s="209">
        <v>1.81</v>
      </c>
      <c r="H193" s="206" t="s">
        <v>720</v>
      </c>
      <c r="I193" s="206" t="s">
        <v>673</v>
      </c>
      <c r="J193" s="614">
        <f t="shared" si="33"/>
        <v>64.565422903465588</v>
      </c>
      <c r="K193" s="264">
        <f t="shared" si="34"/>
        <v>1.81</v>
      </c>
      <c r="L193" s="617">
        <f t="shared" si="35"/>
        <v>0.48428183573202915</v>
      </c>
      <c r="M193" s="206">
        <v>25</v>
      </c>
      <c r="N193" s="292" t="s">
        <v>544</v>
      </c>
      <c r="O193" s="146">
        <f>VLOOKUP(N193,References!$B$7:$F$197,5,FALSE)</f>
        <v>7</v>
      </c>
      <c r="R193"/>
    </row>
    <row r="194" spans="1:18" x14ac:dyDescent="0.2">
      <c r="A194" s="885"/>
      <c r="B194" s="887"/>
      <c r="C194" s="831"/>
      <c r="D194" s="831"/>
      <c r="E194" s="484" t="s">
        <v>108</v>
      </c>
      <c r="F194" s="468" t="s">
        <v>23</v>
      </c>
      <c r="G194" s="209">
        <v>0.95499999999999996</v>
      </c>
      <c r="H194" s="206" t="s">
        <v>719</v>
      </c>
      <c r="I194" s="206" t="s">
        <v>726</v>
      </c>
      <c r="J194" s="614">
        <f t="shared" si="33"/>
        <v>127.32250999999999</v>
      </c>
      <c r="K194" s="264">
        <f t="shared" si="34"/>
        <v>2.1049051915921067</v>
      </c>
      <c r="L194" s="617">
        <f t="shared" si="35"/>
        <v>0.95499999999999996</v>
      </c>
      <c r="M194" s="206" t="s">
        <v>722</v>
      </c>
      <c r="N194" s="292" t="s">
        <v>677</v>
      </c>
      <c r="O194" s="146">
        <f>VLOOKUP(N194,References!$B$7:$F$197,5,FALSE)</f>
        <v>23</v>
      </c>
      <c r="R194"/>
    </row>
    <row r="195" spans="1:18" x14ac:dyDescent="0.2">
      <c r="A195" s="885"/>
      <c r="B195" s="887"/>
      <c r="C195" s="831"/>
      <c r="D195" s="831"/>
      <c r="E195" s="484" t="s">
        <v>108</v>
      </c>
      <c r="F195" s="468" t="s">
        <v>23</v>
      </c>
      <c r="G195" s="651">
        <v>7.85E-2</v>
      </c>
      <c r="H195" s="206" t="s">
        <v>719</v>
      </c>
      <c r="I195" s="206" t="s">
        <v>674</v>
      </c>
      <c r="J195" s="614">
        <f t="shared" si="33"/>
        <v>10.465777000000001</v>
      </c>
      <c r="K195" s="264">
        <f t="shared" si="34"/>
        <v>1.019771476753613</v>
      </c>
      <c r="L195" s="617">
        <f t="shared" si="35"/>
        <v>7.85E-2</v>
      </c>
      <c r="M195" s="206" t="s">
        <v>722</v>
      </c>
      <c r="N195" s="292" t="s">
        <v>677</v>
      </c>
      <c r="O195" s="146">
        <f>VLOOKUP(N195,References!$B$7:$F$197,5,FALSE)</f>
        <v>23</v>
      </c>
      <c r="R195"/>
    </row>
    <row r="196" spans="1:18" x14ac:dyDescent="0.2">
      <c r="A196" s="885"/>
      <c r="B196" s="887"/>
      <c r="C196" s="831"/>
      <c r="D196" s="831"/>
      <c r="E196" s="484" t="s">
        <v>108</v>
      </c>
      <c r="F196" s="468" t="s">
        <v>23</v>
      </c>
      <c r="G196" s="209">
        <v>0.245</v>
      </c>
      <c r="H196" s="206" t="s">
        <v>719</v>
      </c>
      <c r="I196" s="206" t="s">
        <v>676</v>
      </c>
      <c r="J196" s="614">
        <f t="shared" si="33"/>
        <v>32.663890000000002</v>
      </c>
      <c r="K196" s="264">
        <f t="shared" si="34"/>
        <v>1.5140679043728928</v>
      </c>
      <c r="L196" s="617">
        <f t="shared" si="35"/>
        <v>0.245</v>
      </c>
      <c r="M196" s="206" t="s">
        <v>722</v>
      </c>
      <c r="N196" s="292" t="s">
        <v>677</v>
      </c>
      <c r="O196" s="146">
        <f>VLOOKUP(N196,References!$B$7:$F$197,5,FALSE)</f>
        <v>23</v>
      </c>
      <c r="R196"/>
    </row>
    <row r="197" spans="1:18" x14ac:dyDescent="0.2">
      <c r="A197" s="890" t="s">
        <v>134</v>
      </c>
      <c r="B197" s="891" t="s">
        <v>116</v>
      </c>
      <c r="C197" s="830">
        <v>513.20000000000005</v>
      </c>
      <c r="D197" s="830" t="s">
        <v>118</v>
      </c>
      <c r="E197" s="489" t="s">
        <v>116</v>
      </c>
      <c r="F197" s="475" t="s">
        <v>118</v>
      </c>
      <c r="G197" s="224">
        <v>-0.53</v>
      </c>
      <c r="H197" s="224" t="s">
        <v>720</v>
      </c>
      <c r="I197" s="224" t="s">
        <v>672</v>
      </c>
      <c r="J197" s="628">
        <f t="shared" si="33"/>
        <v>0.29512092266663847</v>
      </c>
      <c r="K197" s="276">
        <f t="shared" si="34"/>
        <v>-0.53</v>
      </c>
      <c r="L197" s="645">
        <f t="shared" si="35"/>
        <v>2.2135950755812128E-3</v>
      </c>
      <c r="M197" s="224" t="s">
        <v>722</v>
      </c>
      <c r="N197" s="674" t="s">
        <v>532</v>
      </c>
      <c r="O197" s="188">
        <f>VLOOKUP(N197,References!$B$7:$F$197,5,FALSE)</f>
        <v>77</v>
      </c>
      <c r="R197"/>
    </row>
    <row r="198" spans="1:18" x14ac:dyDescent="0.2">
      <c r="A198" s="885"/>
      <c r="B198" s="887"/>
      <c r="C198" s="831"/>
      <c r="D198" s="831"/>
      <c r="E198" s="484" t="s">
        <v>116</v>
      </c>
      <c r="F198" s="468" t="s">
        <v>118</v>
      </c>
      <c r="G198" s="206">
        <v>1.01</v>
      </c>
      <c r="H198" s="206" t="s">
        <v>720</v>
      </c>
      <c r="I198" s="206" t="s">
        <v>725</v>
      </c>
      <c r="J198" s="617">
        <f t="shared" si="33"/>
        <v>10.232929922807543</v>
      </c>
      <c r="K198" s="264">
        <f t="shared" si="34"/>
        <v>1.01</v>
      </c>
      <c r="L198" s="615">
        <f t="shared" si="35"/>
        <v>7.6753498468426384E-2</v>
      </c>
      <c r="M198" s="206">
        <v>25</v>
      </c>
      <c r="N198" s="292" t="s">
        <v>593</v>
      </c>
      <c r="O198" s="146">
        <f>VLOOKUP(N198,References!$B$7:$F$197,5,FALSE)</f>
        <v>40</v>
      </c>
      <c r="R198"/>
    </row>
    <row r="199" spans="1:18" x14ac:dyDescent="0.2">
      <c r="A199" s="885"/>
      <c r="B199" s="887"/>
      <c r="C199" s="831"/>
      <c r="D199" s="831"/>
      <c r="E199" s="484" t="s">
        <v>116</v>
      </c>
      <c r="F199" s="468" t="s">
        <v>118</v>
      </c>
      <c r="G199" s="209">
        <v>0.83799999999999997</v>
      </c>
      <c r="H199" s="206" t="s">
        <v>719</v>
      </c>
      <c r="I199" s="206" t="s">
        <v>726</v>
      </c>
      <c r="J199" s="614">
        <f t="shared" si="33"/>
        <v>111.72383599999999</v>
      </c>
      <c r="K199" s="264">
        <f t="shared" si="34"/>
        <v>2.0481458386386371</v>
      </c>
      <c r="L199" s="617">
        <f t="shared" si="35"/>
        <v>0.83799999999999997</v>
      </c>
      <c r="M199" s="206" t="s">
        <v>722</v>
      </c>
      <c r="N199" s="292" t="s">
        <v>677</v>
      </c>
      <c r="O199" s="146">
        <f>VLOOKUP(N199,References!$B$7:$F$197,5,FALSE)</f>
        <v>23</v>
      </c>
      <c r="R199"/>
    </row>
    <row r="200" spans="1:18" x14ac:dyDescent="0.2">
      <c r="A200" s="885"/>
      <c r="B200" s="887"/>
      <c r="C200" s="831"/>
      <c r="D200" s="831"/>
      <c r="E200" s="484" t="s">
        <v>116</v>
      </c>
      <c r="F200" s="468" t="s">
        <v>118</v>
      </c>
      <c r="G200" s="651">
        <v>7.8E-2</v>
      </c>
      <c r="H200" s="206" t="s">
        <v>719</v>
      </c>
      <c r="I200" s="206" t="s">
        <v>674</v>
      </c>
      <c r="J200" s="614">
        <f t="shared" si="33"/>
        <v>10.399115999999999</v>
      </c>
      <c r="K200" s="264">
        <f t="shared" si="34"/>
        <v>1.0169964226988408</v>
      </c>
      <c r="L200" s="617">
        <f t="shared" si="35"/>
        <v>7.8E-2</v>
      </c>
      <c r="M200" s="206" t="s">
        <v>722</v>
      </c>
      <c r="N200" s="292" t="s">
        <v>677</v>
      </c>
      <c r="O200" s="146">
        <f>VLOOKUP(N200,References!$B$7:$F$197,5,FALSE)</f>
        <v>23</v>
      </c>
      <c r="R200"/>
    </row>
    <row r="201" spans="1:18" x14ac:dyDescent="0.2">
      <c r="A201" s="886"/>
      <c r="B201" s="888"/>
      <c r="C201" s="832"/>
      <c r="D201" s="832"/>
      <c r="E201" s="485" t="s">
        <v>116</v>
      </c>
      <c r="F201" s="476" t="s">
        <v>118</v>
      </c>
      <c r="G201" s="665">
        <v>1.2E-4</v>
      </c>
      <c r="H201" s="226" t="s">
        <v>719</v>
      </c>
      <c r="I201" s="226" t="s">
        <v>676</v>
      </c>
      <c r="J201" s="629">
        <f t="shared" si="33"/>
        <v>1.5998640000000001E-2</v>
      </c>
      <c r="K201" s="278">
        <f t="shared" si="34"/>
        <v>-1.7959169339440146</v>
      </c>
      <c r="L201" s="627">
        <f t="shared" si="35"/>
        <v>1.2E-4</v>
      </c>
      <c r="M201" s="226" t="s">
        <v>722</v>
      </c>
      <c r="N201" s="675" t="s">
        <v>677</v>
      </c>
      <c r="O201" s="189">
        <f>VLOOKUP(N201,References!$B$7:$F$197,5,FALSE)</f>
        <v>23</v>
      </c>
      <c r="R201"/>
    </row>
    <row r="202" spans="1:18" x14ac:dyDescent="0.2">
      <c r="A202" s="885" t="s">
        <v>135</v>
      </c>
      <c r="B202" s="887" t="s">
        <v>115</v>
      </c>
      <c r="C202" s="831">
        <v>527.20000000000005</v>
      </c>
      <c r="D202" s="831" t="s">
        <v>117</v>
      </c>
      <c r="E202" s="484" t="s">
        <v>115</v>
      </c>
      <c r="F202" s="468" t="s">
        <v>117</v>
      </c>
      <c r="G202" s="206">
        <v>10</v>
      </c>
      <c r="H202" s="206" t="s">
        <v>719</v>
      </c>
      <c r="I202" s="209" t="s">
        <v>668</v>
      </c>
      <c r="J202" s="614">
        <f t="shared" si="33"/>
        <v>1333.22</v>
      </c>
      <c r="K202" s="264">
        <f t="shared" si="34"/>
        <v>3.1249018200083603</v>
      </c>
      <c r="L202" s="206">
        <f t="shared" si="35"/>
        <v>10</v>
      </c>
      <c r="M202" s="206">
        <v>20</v>
      </c>
      <c r="N202" s="292" t="s">
        <v>533</v>
      </c>
      <c r="O202" s="146">
        <f>VLOOKUP(N202,References!$B$7:$F$197,5,FALSE)</f>
        <v>1</v>
      </c>
      <c r="R202"/>
    </row>
    <row r="203" spans="1:18" x14ac:dyDescent="0.2">
      <c r="A203" s="885"/>
      <c r="B203" s="887"/>
      <c r="C203" s="831"/>
      <c r="D203" s="831"/>
      <c r="E203" s="484" t="s">
        <v>115</v>
      </c>
      <c r="F203" s="468" t="s">
        <v>117</v>
      </c>
      <c r="G203" s="206">
        <v>0.87</v>
      </c>
      <c r="H203" s="206" t="s">
        <v>720</v>
      </c>
      <c r="I203" s="209" t="s">
        <v>725</v>
      </c>
      <c r="J203" s="614">
        <f t="shared" si="33"/>
        <v>7.4131024130091765</v>
      </c>
      <c r="K203" s="264">
        <f t="shared" si="34"/>
        <v>0.87</v>
      </c>
      <c r="L203" s="616">
        <f t="shared" si="35"/>
        <v>5.560299435208875E-2</v>
      </c>
      <c r="M203" s="206">
        <v>25</v>
      </c>
      <c r="N203" s="292" t="s">
        <v>593</v>
      </c>
      <c r="O203" s="146">
        <f>VLOOKUP(N203,References!$B$7:$F$197,5,FALSE)</f>
        <v>40</v>
      </c>
      <c r="R203"/>
    </row>
    <row r="204" spans="1:18" x14ac:dyDescent="0.2">
      <c r="A204" s="885"/>
      <c r="B204" s="887"/>
      <c r="C204" s="831"/>
      <c r="D204" s="831"/>
      <c r="E204" s="484" t="s">
        <v>115</v>
      </c>
      <c r="F204" s="468" t="s">
        <v>117</v>
      </c>
      <c r="G204" s="206">
        <v>-0.93</v>
      </c>
      <c r="H204" s="206" t="s">
        <v>720</v>
      </c>
      <c r="I204" s="206" t="s">
        <v>672</v>
      </c>
      <c r="J204" s="617">
        <f t="shared" si="33"/>
        <v>0.11748975549395291</v>
      </c>
      <c r="K204" s="264">
        <f t="shared" si="34"/>
        <v>-0.93</v>
      </c>
      <c r="L204" s="616">
        <f t="shared" si="35"/>
        <v>8.8124807229079147E-4</v>
      </c>
      <c r="M204" s="206" t="s">
        <v>722</v>
      </c>
      <c r="N204" s="292" t="s">
        <v>532</v>
      </c>
      <c r="O204" s="146">
        <f>VLOOKUP(N204,References!$B$7:$F$197,5,FALSE)</f>
        <v>77</v>
      </c>
      <c r="R204"/>
    </row>
    <row r="205" spans="1:18" x14ac:dyDescent="0.2">
      <c r="A205" s="885"/>
      <c r="B205" s="887"/>
      <c r="C205" s="831"/>
      <c r="D205" s="831"/>
      <c r="E205" s="484" t="s">
        <v>115</v>
      </c>
      <c r="F205" s="468" t="s">
        <v>117</v>
      </c>
      <c r="G205" s="206">
        <v>0.16</v>
      </c>
      <c r="H205" s="206" t="s">
        <v>717</v>
      </c>
      <c r="I205" s="206" t="s">
        <v>668</v>
      </c>
      <c r="J205" s="617">
        <f t="shared" si="33"/>
        <v>0.16</v>
      </c>
      <c r="K205" s="264">
        <f t="shared" si="34"/>
        <v>-0.79588001734407521</v>
      </c>
      <c r="L205" s="616">
        <f t="shared" si="35"/>
        <v>1.2001020086707371E-3</v>
      </c>
      <c r="M205" s="206">
        <v>20</v>
      </c>
      <c r="N205" s="292" t="s">
        <v>533</v>
      </c>
      <c r="O205" s="146">
        <f>VLOOKUP(N205,References!$B$7:$F$197,5,FALSE)</f>
        <v>1</v>
      </c>
      <c r="R205"/>
    </row>
    <row r="206" spans="1:18" x14ac:dyDescent="0.2">
      <c r="A206" s="885"/>
      <c r="B206" s="887"/>
      <c r="C206" s="831"/>
      <c r="D206" s="831"/>
      <c r="E206" s="484" t="s">
        <v>115</v>
      </c>
      <c r="F206" s="468" t="s">
        <v>117</v>
      </c>
      <c r="G206" s="648">
        <v>7</v>
      </c>
      <c r="H206" s="206" t="s">
        <v>717</v>
      </c>
      <c r="I206" s="206" t="s">
        <v>668</v>
      </c>
      <c r="J206" s="264">
        <f t="shared" si="33"/>
        <v>7</v>
      </c>
      <c r="K206" s="264">
        <f t="shared" si="34"/>
        <v>0.84509804001425681</v>
      </c>
      <c r="L206" s="617">
        <f t="shared" si="35"/>
        <v>5.2504462879344745E-2</v>
      </c>
      <c r="M206" s="206">
        <v>25</v>
      </c>
      <c r="N206" s="292" t="s">
        <v>524</v>
      </c>
      <c r="O206" s="146">
        <f>VLOOKUP(N206,References!$B$7:$F$197,5,FALSE)</f>
        <v>48</v>
      </c>
      <c r="R206"/>
    </row>
    <row r="207" spans="1:18" x14ac:dyDescent="0.2">
      <c r="A207" s="885"/>
      <c r="B207" s="887"/>
      <c r="C207" s="831"/>
      <c r="D207" s="831"/>
      <c r="E207" s="484" t="s">
        <v>115</v>
      </c>
      <c r="F207" s="468" t="s">
        <v>117</v>
      </c>
      <c r="G207" s="209">
        <v>-1.04</v>
      </c>
      <c r="H207" s="206" t="s">
        <v>720</v>
      </c>
      <c r="I207" s="206" t="s">
        <v>672</v>
      </c>
      <c r="J207" s="617">
        <f t="shared" si="33"/>
        <v>9.120108393559094E-2</v>
      </c>
      <c r="K207" s="264">
        <f t="shared" si="34"/>
        <v>-1.04</v>
      </c>
      <c r="L207" s="616">
        <f t="shared" si="35"/>
        <v>6.8406627515031984E-4</v>
      </c>
      <c r="M207" s="206">
        <v>25</v>
      </c>
      <c r="N207" s="292" t="s">
        <v>544</v>
      </c>
      <c r="O207" s="146">
        <f>VLOOKUP(N207,References!$B$7:$F$197,5,FALSE)</f>
        <v>7</v>
      </c>
      <c r="R207"/>
    </row>
    <row r="208" spans="1:18" x14ac:dyDescent="0.2">
      <c r="A208" s="885"/>
      <c r="B208" s="887"/>
      <c r="C208" s="831"/>
      <c r="D208" s="831"/>
      <c r="E208" s="484" t="s">
        <v>115</v>
      </c>
      <c r="F208" s="468" t="s">
        <v>117</v>
      </c>
      <c r="G208" s="209">
        <v>1.01</v>
      </c>
      <c r="H208" s="206" t="s">
        <v>720</v>
      </c>
      <c r="I208" s="206" t="s">
        <v>670</v>
      </c>
      <c r="J208" s="614">
        <f t="shared" si="33"/>
        <v>10.232929922807543</v>
      </c>
      <c r="K208" s="264">
        <f t="shared" si="34"/>
        <v>1.01</v>
      </c>
      <c r="L208" s="617">
        <f t="shared" si="35"/>
        <v>7.6753498468426384E-2</v>
      </c>
      <c r="M208" s="206">
        <v>25</v>
      </c>
      <c r="N208" s="292" t="s">
        <v>544</v>
      </c>
      <c r="O208" s="146">
        <f>VLOOKUP(N208,References!$B$7:$F$197,5,FALSE)</f>
        <v>7</v>
      </c>
      <c r="R208"/>
    </row>
    <row r="209" spans="1:18" x14ac:dyDescent="0.2">
      <c r="A209" s="885"/>
      <c r="B209" s="887"/>
      <c r="C209" s="831"/>
      <c r="D209" s="831"/>
      <c r="E209" s="484" t="s">
        <v>115</v>
      </c>
      <c r="F209" s="468" t="s">
        <v>117</v>
      </c>
      <c r="G209" s="209">
        <v>1.77</v>
      </c>
      <c r="H209" s="206" t="s">
        <v>720</v>
      </c>
      <c r="I209" s="206" t="s">
        <v>673</v>
      </c>
      <c r="J209" s="614">
        <f t="shared" si="33"/>
        <v>58.884365535558949</v>
      </c>
      <c r="K209" s="264">
        <f t="shared" si="34"/>
        <v>1.77</v>
      </c>
      <c r="L209" s="617">
        <f t="shared" si="35"/>
        <v>0.44167028349078885</v>
      </c>
      <c r="M209" s="206">
        <v>25</v>
      </c>
      <c r="N209" s="292" t="s">
        <v>544</v>
      </c>
      <c r="O209" s="146">
        <f>VLOOKUP(N209,References!$B$7:$F$197,5,FALSE)</f>
        <v>7</v>
      </c>
      <c r="R209"/>
    </row>
    <row r="210" spans="1:18" x14ac:dyDescent="0.2">
      <c r="A210" s="885"/>
      <c r="B210" s="887"/>
      <c r="C210" s="831"/>
      <c r="D210" s="831"/>
      <c r="E210" s="484" t="s">
        <v>115</v>
      </c>
      <c r="F210" s="468" t="s">
        <v>117</v>
      </c>
      <c r="G210" s="647">
        <v>0.54100000000000004</v>
      </c>
      <c r="H210" s="206" t="s">
        <v>719</v>
      </c>
      <c r="I210" s="206" t="s">
        <v>726</v>
      </c>
      <c r="J210" s="614">
        <f t="shared" si="33"/>
        <v>72.127202000000011</v>
      </c>
      <c r="K210" s="264">
        <f t="shared" si="34"/>
        <v>1.8580990851149299</v>
      </c>
      <c r="L210" s="617">
        <f t="shared" si="35"/>
        <v>0.54100000000000004</v>
      </c>
      <c r="M210" s="206" t="s">
        <v>722</v>
      </c>
      <c r="N210" s="292" t="s">
        <v>677</v>
      </c>
      <c r="O210" s="146">
        <f>VLOOKUP(N210,References!$B$7:$F$197,5,FALSE)</f>
        <v>23</v>
      </c>
      <c r="R210"/>
    </row>
    <row r="211" spans="1:18" x14ac:dyDescent="0.2">
      <c r="A211" s="885"/>
      <c r="B211" s="887"/>
      <c r="C211" s="831"/>
      <c r="D211" s="831"/>
      <c r="E211" s="484" t="s">
        <v>115</v>
      </c>
      <c r="F211" s="468" t="s">
        <v>117</v>
      </c>
      <c r="G211" s="651">
        <v>2.69E-2</v>
      </c>
      <c r="H211" s="206" t="s">
        <v>719</v>
      </c>
      <c r="I211" s="206" t="s">
        <v>674</v>
      </c>
      <c r="J211" s="264">
        <f t="shared" ref="J211:J281" si="36">IF(H211="Pa",G211,IF(H211="log-Pa",10^G211,IF(H211="mm Hg",G211*133.322,0)))</f>
        <v>3.5863618000000002</v>
      </c>
      <c r="K211" s="264">
        <f t="shared" ref="K211:K281" si="37">IF(H211="Pa",LOG(G211),IF(H211="log-Pa",G211,IF(H211="mm Hg",LOG(G211*133.322),0)))</f>
        <v>0.55465410001076842</v>
      </c>
      <c r="L211" s="617">
        <f t="shared" ref="L211:L281" si="38">IF(H211="Pa",G211/133.322,IF(H211="log-Pa",(10^G211)/133.322,IF(H211="mm Hg",G211,0)))</f>
        <v>2.69E-2</v>
      </c>
      <c r="M211" s="206" t="s">
        <v>722</v>
      </c>
      <c r="N211" s="292" t="s">
        <v>677</v>
      </c>
      <c r="O211" s="146">
        <f>VLOOKUP(N211,References!$B$7:$F$197,5,FALSE)</f>
        <v>23</v>
      </c>
      <c r="R211"/>
    </row>
    <row r="212" spans="1:18" ht="17" thickBot="1" x14ac:dyDescent="0.25">
      <c r="A212" s="885"/>
      <c r="B212" s="887"/>
      <c r="C212" s="831"/>
      <c r="D212" s="831"/>
      <c r="E212" s="484" t="s">
        <v>115</v>
      </c>
      <c r="F212" s="468" t="s">
        <v>117</v>
      </c>
      <c r="G212" s="651">
        <v>5.0200000000000002E-6</v>
      </c>
      <c r="H212" s="206" t="s">
        <v>719</v>
      </c>
      <c r="I212" s="206" t="s">
        <v>676</v>
      </c>
      <c r="J212" s="616">
        <f t="shared" si="36"/>
        <v>6.6927644000000009E-4</v>
      </c>
      <c r="K212" s="264">
        <f t="shared" si="37"/>
        <v>-3.1743944628466201</v>
      </c>
      <c r="L212" s="616">
        <f t="shared" si="38"/>
        <v>5.0200000000000002E-6</v>
      </c>
      <c r="M212" s="206" t="s">
        <v>722</v>
      </c>
      <c r="N212" s="292" t="s">
        <v>677</v>
      </c>
      <c r="O212" s="146">
        <f>VLOOKUP(N212,References!$B$7:$F$197,5,FALSE)</f>
        <v>23</v>
      </c>
      <c r="R212"/>
    </row>
    <row r="213" spans="1:18" ht="17" thickBot="1" x14ac:dyDescent="0.25">
      <c r="A213" s="122" t="s">
        <v>149</v>
      </c>
      <c r="B213" s="263" t="s">
        <v>148</v>
      </c>
      <c r="C213" s="123"/>
      <c r="D213" s="123"/>
      <c r="E213" s="123"/>
      <c r="F213" s="123"/>
      <c r="G213" s="123"/>
      <c r="H213" s="123"/>
      <c r="I213" s="123"/>
      <c r="J213" s="123"/>
      <c r="K213" s="391"/>
      <c r="L213" s="123"/>
      <c r="M213" s="123"/>
      <c r="N213" s="123"/>
      <c r="O213" s="138"/>
      <c r="R213"/>
    </row>
    <row r="214" spans="1:18" x14ac:dyDescent="0.2">
      <c r="A214" s="838" t="s">
        <v>119</v>
      </c>
      <c r="B214" s="831" t="s">
        <v>120</v>
      </c>
      <c r="C214" s="831">
        <v>543.20000000000005</v>
      </c>
      <c r="D214" s="831" t="s">
        <v>121</v>
      </c>
      <c r="E214" s="468" t="s">
        <v>120</v>
      </c>
      <c r="F214" s="468" t="s">
        <v>121</v>
      </c>
      <c r="G214" s="206">
        <v>-2.35</v>
      </c>
      <c r="H214" s="206" t="s">
        <v>720</v>
      </c>
      <c r="I214" s="206" t="s">
        <v>672</v>
      </c>
      <c r="J214" s="615">
        <f t="shared" si="36"/>
        <v>4.4668359215096279E-3</v>
      </c>
      <c r="K214" s="264">
        <f t="shared" si="37"/>
        <v>-2.35</v>
      </c>
      <c r="L214" s="616">
        <f t="shared" si="38"/>
        <v>3.350411726128942E-5</v>
      </c>
      <c r="M214" s="206" t="s">
        <v>722</v>
      </c>
      <c r="N214" s="292" t="s">
        <v>532</v>
      </c>
      <c r="O214" s="146">
        <f>VLOOKUP(N214,References!$B$7:$F$197,5,FALSE)</f>
        <v>77</v>
      </c>
      <c r="R214"/>
    </row>
    <row r="215" spans="1:18" x14ac:dyDescent="0.2">
      <c r="A215" s="838"/>
      <c r="B215" s="831"/>
      <c r="C215" s="831"/>
      <c r="D215" s="831"/>
      <c r="E215" s="468" t="s">
        <v>120</v>
      </c>
      <c r="F215" s="468" t="s">
        <v>121</v>
      </c>
      <c r="G215" s="651">
        <v>2.2800000000000001E-4</v>
      </c>
      <c r="H215" s="206" t="s">
        <v>719</v>
      </c>
      <c r="I215" s="206" t="s">
        <v>674</v>
      </c>
      <c r="J215" s="617">
        <f t="shared" si="36"/>
        <v>3.0397416000000003E-2</v>
      </c>
      <c r="K215" s="264">
        <f t="shared" si="37"/>
        <v>-1.5171633329911858</v>
      </c>
      <c r="L215" s="616">
        <f t="shared" si="38"/>
        <v>2.2800000000000001E-4</v>
      </c>
      <c r="M215" s="206" t="s">
        <v>722</v>
      </c>
      <c r="N215" s="292" t="s">
        <v>677</v>
      </c>
      <c r="O215" s="146">
        <f>VLOOKUP(N215,References!$B$7:$F$197,5,FALSE)</f>
        <v>23</v>
      </c>
      <c r="R215"/>
    </row>
    <row r="216" spans="1:18" x14ac:dyDescent="0.2">
      <c r="A216" s="838"/>
      <c r="B216" s="831"/>
      <c r="C216" s="831"/>
      <c r="D216" s="831"/>
      <c r="E216" s="468" t="s">
        <v>120</v>
      </c>
      <c r="F216" s="468" t="s">
        <v>121</v>
      </c>
      <c r="G216" s="651">
        <v>2.03E-4</v>
      </c>
      <c r="H216" s="206" t="s">
        <v>719</v>
      </c>
      <c r="I216" s="206" t="s">
        <v>676</v>
      </c>
      <c r="J216" s="617">
        <f t="shared" si="36"/>
        <v>2.7064365999999999E-2</v>
      </c>
      <c r="K216" s="264">
        <f t="shared" si="37"/>
        <v>-1.5676021420784267</v>
      </c>
      <c r="L216" s="616">
        <f t="shared" si="38"/>
        <v>2.03E-4</v>
      </c>
      <c r="M216" s="206" t="s">
        <v>722</v>
      </c>
      <c r="N216" s="292" t="s">
        <v>677</v>
      </c>
      <c r="O216" s="146">
        <f>VLOOKUP(N216,References!$B$7:$F$197,5,FALSE)</f>
        <v>23</v>
      </c>
      <c r="R216"/>
    </row>
    <row r="217" spans="1:18" x14ac:dyDescent="0.2">
      <c r="A217" s="890" t="s">
        <v>111</v>
      </c>
      <c r="B217" s="891" t="s">
        <v>106</v>
      </c>
      <c r="C217" s="830">
        <v>557.20000000000005</v>
      </c>
      <c r="D217" s="830" t="s">
        <v>109</v>
      </c>
      <c r="E217" s="489" t="s">
        <v>106</v>
      </c>
      <c r="F217" s="475" t="s">
        <v>109</v>
      </c>
      <c r="G217" s="224">
        <v>-1.77</v>
      </c>
      <c r="H217" s="224" t="s">
        <v>720</v>
      </c>
      <c r="I217" s="224" t="s">
        <v>721</v>
      </c>
      <c r="J217" s="628">
        <f t="shared" si="36"/>
        <v>1.6982436524617429E-2</v>
      </c>
      <c r="K217" s="276">
        <f t="shared" si="37"/>
        <v>-1.77</v>
      </c>
      <c r="L217" s="625">
        <f t="shared" si="38"/>
        <v>1.2737910115822917E-4</v>
      </c>
      <c r="M217" s="224">
        <v>25</v>
      </c>
      <c r="N217" s="674" t="s">
        <v>522</v>
      </c>
      <c r="O217" s="188">
        <f>VLOOKUP(N217,References!$B$7:$F$197,5,FALSE)</f>
        <v>11</v>
      </c>
      <c r="R217"/>
    </row>
    <row r="218" spans="1:18" x14ac:dyDescent="0.2">
      <c r="A218" s="885"/>
      <c r="B218" s="887"/>
      <c r="C218" s="831"/>
      <c r="D218" s="831"/>
      <c r="E218" s="484" t="s">
        <v>106</v>
      </c>
      <c r="F218" s="468" t="s">
        <v>109</v>
      </c>
      <c r="G218" s="206">
        <v>0.77</v>
      </c>
      <c r="H218" s="206" t="s">
        <v>720</v>
      </c>
      <c r="I218" s="206" t="s">
        <v>725</v>
      </c>
      <c r="J218" s="617">
        <f t="shared" si="36"/>
        <v>5.8884365535558905</v>
      </c>
      <c r="K218" s="264">
        <f t="shared" si="37"/>
        <v>0.77</v>
      </c>
      <c r="L218" s="616">
        <f t="shared" si="38"/>
        <v>4.4167028349078846E-2</v>
      </c>
      <c r="M218" s="206">
        <v>25</v>
      </c>
      <c r="N218" s="292" t="s">
        <v>593</v>
      </c>
      <c r="O218" s="146">
        <f>VLOOKUP(N218,References!$B$7:$F$197,5,FALSE)</f>
        <v>40</v>
      </c>
      <c r="R218"/>
    </row>
    <row r="219" spans="1:18" x14ac:dyDescent="0.2">
      <c r="A219" s="885"/>
      <c r="B219" s="887"/>
      <c r="C219" s="831"/>
      <c r="D219" s="831"/>
      <c r="E219" s="484" t="s">
        <v>106</v>
      </c>
      <c r="F219" s="468" t="s">
        <v>109</v>
      </c>
      <c r="G219" s="209">
        <v>-0.04</v>
      </c>
      <c r="H219" s="206" t="s">
        <v>720</v>
      </c>
      <c r="I219" s="206" t="s">
        <v>672</v>
      </c>
      <c r="J219" s="617">
        <f t="shared" si="36"/>
        <v>0.91201083935590965</v>
      </c>
      <c r="K219" s="264">
        <f t="shared" si="37"/>
        <v>-0.04</v>
      </c>
      <c r="L219" s="615">
        <f t="shared" si="38"/>
        <v>6.8406627515031999E-3</v>
      </c>
      <c r="M219" s="206">
        <v>25</v>
      </c>
      <c r="N219" s="292" t="s">
        <v>544</v>
      </c>
      <c r="O219" s="146">
        <f>VLOOKUP(N219,References!$B$7:$F$197,5,FALSE)</f>
        <v>7</v>
      </c>
      <c r="R219"/>
    </row>
    <row r="220" spans="1:18" x14ac:dyDescent="0.2">
      <c r="A220" s="885"/>
      <c r="B220" s="887"/>
      <c r="C220" s="831"/>
      <c r="D220" s="831"/>
      <c r="E220" s="484" t="s">
        <v>106</v>
      </c>
      <c r="F220" s="468" t="s">
        <v>109</v>
      </c>
      <c r="G220" s="209">
        <v>-1.81</v>
      </c>
      <c r="H220" s="206" t="s">
        <v>720</v>
      </c>
      <c r="I220" s="206" t="s">
        <v>670</v>
      </c>
      <c r="J220" s="617">
        <f t="shared" si="36"/>
        <v>1.5488166189124804E-2</v>
      </c>
      <c r="K220" s="264">
        <f t="shared" si="37"/>
        <v>-1.81</v>
      </c>
      <c r="L220" s="616">
        <f t="shared" si="38"/>
        <v>1.1617112096371795E-4</v>
      </c>
      <c r="M220" s="206">
        <v>25</v>
      </c>
      <c r="N220" s="292" t="s">
        <v>544</v>
      </c>
      <c r="O220" s="146">
        <f>VLOOKUP(N220,References!$B$7:$F$197,5,FALSE)</f>
        <v>7</v>
      </c>
      <c r="R220"/>
    </row>
    <row r="221" spans="1:18" x14ac:dyDescent="0.2">
      <c r="A221" s="885"/>
      <c r="B221" s="887"/>
      <c r="C221" s="831"/>
      <c r="D221" s="831"/>
      <c r="E221" s="484" t="s">
        <v>106</v>
      </c>
      <c r="F221" s="468" t="s">
        <v>109</v>
      </c>
      <c r="G221" s="209">
        <v>-1.38</v>
      </c>
      <c r="H221" s="206" t="s">
        <v>720</v>
      </c>
      <c r="I221" s="206" t="s">
        <v>673</v>
      </c>
      <c r="J221" s="617">
        <f t="shared" si="36"/>
        <v>4.1686938347033534E-2</v>
      </c>
      <c r="K221" s="264">
        <f t="shared" si="37"/>
        <v>-1.38</v>
      </c>
      <c r="L221" s="616">
        <f t="shared" si="38"/>
        <v>3.1267861528505071E-4</v>
      </c>
      <c r="M221" s="206">
        <v>25</v>
      </c>
      <c r="N221" s="292" t="s">
        <v>544</v>
      </c>
      <c r="O221" s="146">
        <f>VLOOKUP(N221,References!$B$7:$F$197,5,FALSE)</f>
        <v>7</v>
      </c>
      <c r="R221"/>
    </row>
    <row r="222" spans="1:18" x14ac:dyDescent="0.2">
      <c r="A222" s="885"/>
      <c r="B222" s="887"/>
      <c r="C222" s="831"/>
      <c r="D222" s="831"/>
      <c r="E222" s="484" t="s">
        <v>106</v>
      </c>
      <c r="F222" s="468" t="s">
        <v>109</v>
      </c>
      <c r="G222" s="617">
        <v>0.7</v>
      </c>
      <c r="H222" s="206" t="s">
        <v>717</v>
      </c>
      <c r="I222" s="206" t="s">
        <v>668</v>
      </c>
      <c r="J222" s="617">
        <f t="shared" si="36"/>
        <v>0.7</v>
      </c>
      <c r="K222" s="264">
        <f t="shared" si="37"/>
        <v>-0.15490195998574319</v>
      </c>
      <c r="L222" s="615">
        <f t="shared" si="38"/>
        <v>5.2504462879344738E-3</v>
      </c>
      <c r="M222" s="206">
        <v>25</v>
      </c>
      <c r="N222" s="292" t="s">
        <v>524</v>
      </c>
      <c r="O222" s="146">
        <f>VLOOKUP(N222,References!$B$7:$F$197,5,FALSE)</f>
        <v>48</v>
      </c>
      <c r="R222"/>
    </row>
    <row r="223" spans="1:18" x14ac:dyDescent="0.2">
      <c r="A223" s="885"/>
      <c r="B223" s="887"/>
      <c r="C223" s="831"/>
      <c r="D223" s="831"/>
      <c r="E223" s="484" t="s">
        <v>106</v>
      </c>
      <c r="F223" s="468" t="s">
        <v>109</v>
      </c>
      <c r="G223" s="206">
        <v>2E-3</v>
      </c>
      <c r="H223" s="206" t="s">
        <v>717</v>
      </c>
      <c r="I223" s="206" t="s">
        <v>668</v>
      </c>
      <c r="J223" s="206">
        <f t="shared" si="36"/>
        <v>2E-3</v>
      </c>
      <c r="K223" s="264">
        <f t="shared" si="37"/>
        <v>-2.6989700043360187</v>
      </c>
      <c r="L223" s="616">
        <f t="shared" si="38"/>
        <v>1.5001275108384213E-5</v>
      </c>
      <c r="M223" s="206">
        <v>23</v>
      </c>
      <c r="N223" s="292" t="s">
        <v>531</v>
      </c>
      <c r="O223" s="146">
        <f>VLOOKUP(N223,References!$B$7:$F$197,5,FALSE)</f>
        <v>69</v>
      </c>
      <c r="R223"/>
    </row>
    <row r="224" spans="1:18" x14ac:dyDescent="0.2">
      <c r="A224" s="885"/>
      <c r="B224" s="887"/>
      <c r="C224" s="831"/>
      <c r="D224" s="831"/>
      <c r="E224" s="484" t="s">
        <v>106</v>
      </c>
      <c r="F224" s="468" t="s">
        <v>109</v>
      </c>
      <c r="G224" s="206">
        <v>-2.1800000000000002</v>
      </c>
      <c r="H224" s="206" t="s">
        <v>720</v>
      </c>
      <c r="I224" s="206" t="s">
        <v>672</v>
      </c>
      <c r="J224" s="615">
        <f t="shared" si="36"/>
        <v>6.6069344800759565E-3</v>
      </c>
      <c r="K224" s="264">
        <f t="shared" si="37"/>
        <v>-2.1800000000000002</v>
      </c>
      <c r="L224" s="616">
        <f t="shared" si="38"/>
        <v>4.9556220879344415E-5</v>
      </c>
      <c r="M224" s="206" t="s">
        <v>722</v>
      </c>
      <c r="N224" s="292" t="s">
        <v>532</v>
      </c>
      <c r="O224" s="146">
        <f>VLOOKUP(N224,References!$B$7:$F$197,5,FALSE)</f>
        <v>77</v>
      </c>
      <c r="R224"/>
    </row>
    <row r="225" spans="1:18" x14ac:dyDescent="0.2">
      <c r="A225" s="885"/>
      <c r="B225" s="887"/>
      <c r="C225" s="831"/>
      <c r="D225" s="831"/>
      <c r="E225" s="484" t="s">
        <v>106</v>
      </c>
      <c r="F225" s="468" t="s">
        <v>109</v>
      </c>
      <c r="G225" s="209">
        <v>0.11700000000000001</v>
      </c>
      <c r="H225" s="206" t="s">
        <v>719</v>
      </c>
      <c r="I225" s="206" t="s">
        <v>726</v>
      </c>
      <c r="J225" s="614">
        <f t="shared" ref="J225" si="39">IF(H225="Pa",G225,IF(H225="log-Pa",10^G225,IF(H225="mm Hg",G225*133.322,0)))</f>
        <v>15.598674000000001</v>
      </c>
      <c r="K225" s="264">
        <f t="shared" ref="K225" si="40">IF(H225="Pa",LOG(G225),IF(H225="log-Pa",G225,IF(H225="mm Hg",LOG(G225*133.322),0)))</f>
        <v>1.1930876817545222</v>
      </c>
      <c r="L225" s="617">
        <f t="shared" ref="L225" si="41">IF(H225="Pa",G225/133.322,IF(H225="log-Pa",(10^G225)/133.322,IF(H225="mm Hg",G225,0)))</f>
        <v>0.11700000000000001</v>
      </c>
      <c r="M225" s="206" t="s">
        <v>722</v>
      </c>
      <c r="N225" s="292" t="s">
        <v>677</v>
      </c>
      <c r="O225" s="146">
        <f>VLOOKUP(N225,References!$B$7:$F$197,5,FALSE)</f>
        <v>23</v>
      </c>
      <c r="R225"/>
    </row>
    <row r="226" spans="1:18" x14ac:dyDescent="0.2">
      <c r="A226" s="885"/>
      <c r="B226" s="887"/>
      <c r="C226" s="831"/>
      <c r="D226" s="831"/>
      <c r="E226" s="484" t="s">
        <v>106</v>
      </c>
      <c r="F226" s="468" t="s">
        <v>109</v>
      </c>
      <c r="G226" s="651">
        <v>1.16E-4</v>
      </c>
      <c r="H226" s="206" t="s">
        <v>719</v>
      </c>
      <c r="I226" s="206" t="s">
        <v>674</v>
      </c>
      <c r="J226" s="617">
        <f t="shared" si="36"/>
        <v>1.5465352E-2</v>
      </c>
      <c r="K226" s="264">
        <f t="shared" si="37"/>
        <v>-1.8106401907647212</v>
      </c>
      <c r="L226" s="616">
        <f t="shared" si="38"/>
        <v>1.16E-4</v>
      </c>
      <c r="M226" s="206" t="s">
        <v>722</v>
      </c>
      <c r="N226" s="292" t="s">
        <v>677</v>
      </c>
      <c r="O226" s="146">
        <f>VLOOKUP(N226,References!$B$7:$F$197,5,FALSE)</f>
        <v>23</v>
      </c>
      <c r="R226"/>
    </row>
    <row r="227" spans="1:18" x14ac:dyDescent="0.2">
      <c r="A227" s="886"/>
      <c r="B227" s="888"/>
      <c r="C227" s="832"/>
      <c r="D227" s="832"/>
      <c r="E227" s="485" t="s">
        <v>106</v>
      </c>
      <c r="F227" s="476" t="s">
        <v>109</v>
      </c>
      <c r="G227" s="665">
        <v>1.01E-5</v>
      </c>
      <c r="H227" s="226" t="s">
        <v>719</v>
      </c>
      <c r="I227" s="226" t="s">
        <v>676</v>
      </c>
      <c r="J227" s="621">
        <f t="shared" si="36"/>
        <v>1.3465522000000001E-3</v>
      </c>
      <c r="K227" s="278">
        <f t="shared" si="37"/>
        <v>-2.8707768062089971</v>
      </c>
      <c r="L227" s="627">
        <f t="shared" si="38"/>
        <v>1.01E-5</v>
      </c>
      <c r="M227" s="226" t="s">
        <v>722</v>
      </c>
      <c r="N227" s="675" t="s">
        <v>677</v>
      </c>
      <c r="O227" s="189">
        <f>VLOOKUP(N227,References!$B$7:$F$197,5,FALSE)</f>
        <v>23</v>
      </c>
      <c r="R227"/>
    </row>
    <row r="228" spans="1:18" ht="15.75" customHeight="1" x14ac:dyDescent="0.2">
      <c r="A228" s="885" t="s">
        <v>112</v>
      </c>
      <c r="B228" s="887" t="s">
        <v>105</v>
      </c>
      <c r="C228" s="831">
        <v>571.29999999999995</v>
      </c>
      <c r="D228" s="831" t="s">
        <v>110</v>
      </c>
      <c r="E228" s="484" t="s">
        <v>105</v>
      </c>
      <c r="F228" s="468" t="s">
        <v>110</v>
      </c>
      <c r="G228" s="206">
        <v>-0.28999999999999998</v>
      </c>
      <c r="H228" s="206" t="s">
        <v>720</v>
      </c>
      <c r="I228" s="206" t="s">
        <v>668</v>
      </c>
      <c r="J228" s="617">
        <f t="shared" si="36"/>
        <v>0.51286138399136483</v>
      </c>
      <c r="K228" s="264">
        <f t="shared" si="37"/>
        <v>-0.28999999999999998</v>
      </c>
      <c r="L228" s="615">
        <f t="shared" si="38"/>
        <v>3.8467873568605693E-3</v>
      </c>
      <c r="M228" s="206">
        <v>25</v>
      </c>
      <c r="N228" s="292" t="s">
        <v>522</v>
      </c>
      <c r="O228" s="146">
        <f>VLOOKUP(N228,References!$B$7:$F$197,5,FALSE)</f>
        <v>11</v>
      </c>
      <c r="R228"/>
    </row>
    <row r="229" spans="1:18" x14ac:dyDescent="0.2">
      <c r="A229" s="885"/>
      <c r="B229" s="887"/>
      <c r="C229" s="831"/>
      <c r="D229" s="831"/>
      <c r="E229" s="484" t="s">
        <v>105</v>
      </c>
      <c r="F229" s="468" t="s">
        <v>110</v>
      </c>
      <c r="G229" s="206">
        <v>-2.0499999999999998</v>
      </c>
      <c r="H229" s="206" t="s">
        <v>720</v>
      </c>
      <c r="I229" s="206" t="s">
        <v>721</v>
      </c>
      <c r="J229" s="617">
        <f t="shared" si="36"/>
        <v>8.9125093813374554E-3</v>
      </c>
      <c r="K229" s="264">
        <f t="shared" si="37"/>
        <v>-2.0499999999999998</v>
      </c>
      <c r="L229" s="616">
        <f t="shared" si="38"/>
        <v>6.6849502567749172E-5</v>
      </c>
      <c r="M229" s="206">
        <v>25</v>
      </c>
      <c r="N229" s="292" t="s">
        <v>522</v>
      </c>
      <c r="O229" s="146">
        <f>VLOOKUP(N229,References!$B$7:$F$197,5,FALSE)</f>
        <v>11</v>
      </c>
      <c r="R229"/>
    </row>
    <row r="230" spans="1:18" x14ac:dyDescent="0.2">
      <c r="A230" s="885"/>
      <c r="B230" s="887"/>
      <c r="C230" s="831"/>
      <c r="D230" s="831"/>
      <c r="E230" s="484" t="s">
        <v>105</v>
      </c>
      <c r="F230" s="468" t="s">
        <v>110</v>
      </c>
      <c r="G230" s="206">
        <v>0.64</v>
      </c>
      <c r="H230" s="206" t="s">
        <v>720</v>
      </c>
      <c r="I230" s="206" t="s">
        <v>725</v>
      </c>
      <c r="J230" s="617">
        <f t="shared" si="36"/>
        <v>4.3651583224016601</v>
      </c>
      <c r="K230" s="264">
        <f t="shared" si="37"/>
        <v>0.64</v>
      </c>
      <c r="L230" s="616">
        <f t="shared" si="38"/>
        <v>3.2741470443000104E-2</v>
      </c>
      <c r="M230" s="206">
        <v>25</v>
      </c>
      <c r="N230" s="292" t="s">
        <v>593</v>
      </c>
      <c r="O230" s="146">
        <f>VLOOKUP(N230,References!$B$7:$F$197,5,FALSE)</f>
        <v>40</v>
      </c>
      <c r="R230"/>
    </row>
    <row r="231" spans="1:18" x14ac:dyDescent="0.2">
      <c r="A231" s="885"/>
      <c r="B231" s="887"/>
      <c r="C231" s="831"/>
      <c r="D231" s="831"/>
      <c r="E231" s="484" t="s">
        <v>105</v>
      </c>
      <c r="F231" s="468" t="s">
        <v>110</v>
      </c>
      <c r="G231" s="209">
        <v>-2.0699999999999998</v>
      </c>
      <c r="H231" s="206" t="s">
        <v>720</v>
      </c>
      <c r="I231" s="206" t="s">
        <v>668</v>
      </c>
      <c r="J231" s="617">
        <f t="shared" si="36"/>
        <v>8.5113803820237675E-3</v>
      </c>
      <c r="K231" s="264">
        <f t="shared" si="37"/>
        <v>-2.0699999999999998</v>
      </c>
      <c r="L231" s="616">
        <f t="shared" si="38"/>
        <v>6.384077933142143E-5</v>
      </c>
      <c r="M231" s="206">
        <v>23</v>
      </c>
      <c r="N231" s="292" t="s">
        <v>544</v>
      </c>
      <c r="O231" s="146">
        <f>VLOOKUP(N231,References!$B$7:$F$197,5,FALSE)</f>
        <v>7</v>
      </c>
      <c r="R231"/>
    </row>
    <row r="232" spans="1:18" x14ac:dyDescent="0.2">
      <c r="A232" s="885"/>
      <c r="B232" s="887"/>
      <c r="C232" s="831"/>
      <c r="D232" s="831"/>
      <c r="E232" s="484" t="s">
        <v>105</v>
      </c>
      <c r="F232" s="468" t="s">
        <v>110</v>
      </c>
      <c r="G232" s="209">
        <v>0.34</v>
      </c>
      <c r="H232" s="206" t="s">
        <v>720</v>
      </c>
      <c r="I232" s="206" t="s">
        <v>672</v>
      </c>
      <c r="J232" s="264">
        <f t="shared" si="36"/>
        <v>2.1877616239495525</v>
      </c>
      <c r="K232" s="264">
        <f t="shared" si="37"/>
        <v>0.34</v>
      </c>
      <c r="L232" s="615">
        <f t="shared" si="38"/>
        <v>1.6409606996216321E-2</v>
      </c>
      <c r="M232" s="206">
        <v>25</v>
      </c>
      <c r="N232" s="292" t="s">
        <v>544</v>
      </c>
      <c r="O232" s="146">
        <f>VLOOKUP(N232,References!$B$7:$F$197,5,FALSE)</f>
        <v>7</v>
      </c>
      <c r="R232"/>
    </row>
    <row r="233" spans="1:18" x14ac:dyDescent="0.2">
      <c r="A233" s="885"/>
      <c r="B233" s="887"/>
      <c r="C233" s="831"/>
      <c r="D233" s="831"/>
      <c r="E233" s="484" t="s">
        <v>105</v>
      </c>
      <c r="F233" s="468" t="s">
        <v>110</v>
      </c>
      <c r="G233" s="209">
        <v>-1.07</v>
      </c>
      <c r="H233" s="206" t="s">
        <v>720</v>
      </c>
      <c r="I233" s="206" t="s">
        <v>670</v>
      </c>
      <c r="J233" s="617">
        <f t="shared" si="36"/>
        <v>8.5113803820237616E-2</v>
      </c>
      <c r="K233" s="264">
        <f t="shared" si="37"/>
        <v>-1.07</v>
      </c>
      <c r="L233" s="616">
        <f t="shared" si="38"/>
        <v>6.3840779331421382E-4</v>
      </c>
      <c r="M233" s="206">
        <v>25</v>
      </c>
      <c r="N233" s="292" t="s">
        <v>544</v>
      </c>
      <c r="O233" s="146">
        <f>VLOOKUP(N233,References!$B$7:$F$197,5,FALSE)</f>
        <v>7</v>
      </c>
      <c r="R233"/>
    </row>
    <row r="234" spans="1:18" x14ac:dyDescent="0.2">
      <c r="A234" s="885"/>
      <c r="B234" s="887"/>
      <c r="C234" s="831"/>
      <c r="D234" s="831"/>
      <c r="E234" s="484" t="s">
        <v>105</v>
      </c>
      <c r="F234" s="468" t="s">
        <v>110</v>
      </c>
      <c r="G234" s="209">
        <v>-0.34</v>
      </c>
      <c r="H234" s="206" t="s">
        <v>720</v>
      </c>
      <c r="I234" s="206" t="s">
        <v>673</v>
      </c>
      <c r="J234" s="617">
        <f t="shared" si="36"/>
        <v>0.45708818961487502</v>
      </c>
      <c r="K234" s="264">
        <f t="shared" si="37"/>
        <v>-0.34</v>
      </c>
      <c r="L234" s="615">
        <f t="shared" si="38"/>
        <v>3.4284528406030136E-3</v>
      </c>
      <c r="M234" s="206">
        <v>25</v>
      </c>
      <c r="N234" s="292" t="s">
        <v>544</v>
      </c>
      <c r="O234" s="146">
        <f>VLOOKUP(N234,References!$B$7:$F$197,5,FALSE)</f>
        <v>7</v>
      </c>
      <c r="R234"/>
    </row>
    <row r="235" spans="1:18" x14ac:dyDescent="0.2">
      <c r="A235" s="885"/>
      <c r="B235" s="887"/>
      <c r="C235" s="831"/>
      <c r="D235" s="831"/>
      <c r="E235" s="484" t="s">
        <v>105</v>
      </c>
      <c r="F235" s="468" t="s">
        <v>110</v>
      </c>
      <c r="G235" s="206">
        <v>0.35</v>
      </c>
      <c r="H235" s="206" t="s">
        <v>717</v>
      </c>
      <c r="I235" s="206" t="s">
        <v>668</v>
      </c>
      <c r="J235" s="206">
        <f t="shared" si="36"/>
        <v>0.35</v>
      </c>
      <c r="K235" s="264">
        <f t="shared" si="37"/>
        <v>-0.45593195564972439</v>
      </c>
      <c r="L235" s="615">
        <f t="shared" si="38"/>
        <v>2.6252231439672369E-3</v>
      </c>
      <c r="M235" s="206">
        <v>25</v>
      </c>
      <c r="N235" s="292" t="s">
        <v>524</v>
      </c>
      <c r="O235" s="146">
        <f>VLOOKUP(N235,References!$B$7:$F$197,5,FALSE)</f>
        <v>48</v>
      </c>
      <c r="R235"/>
    </row>
    <row r="236" spans="1:18" x14ac:dyDescent="0.2">
      <c r="A236" s="885"/>
      <c r="B236" s="887"/>
      <c r="C236" s="831"/>
      <c r="D236" s="831"/>
      <c r="E236" s="484" t="s">
        <v>105</v>
      </c>
      <c r="F236" s="468" t="s">
        <v>110</v>
      </c>
      <c r="G236" s="209">
        <v>0.5</v>
      </c>
      <c r="H236" s="209" t="s">
        <v>717</v>
      </c>
      <c r="I236" s="209" t="s">
        <v>668</v>
      </c>
      <c r="J236" s="617">
        <f t="shared" si="36"/>
        <v>0.5</v>
      </c>
      <c r="K236" s="264">
        <f t="shared" si="37"/>
        <v>-0.3010299956639812</v>
      </c>
      <c r="L236" s="615">
        <f t="shared" si="38"/>
        <v>3.7503187770960532E-3</v>
      </c>
      <c r="M236" s="206">
        <v>20</v>
      </c>
      <c r="N236" s="292" t="s">
        <v>533</v>
      </c>
      <c r="O236" s="146">
        <f>VLOOKUP(N236,References!$B$7:$F$197,5,FALSE)</f>
        <v>1</v>
      </c>
      <c r="R236"/>
    </row>
    <row r="237" spans="1:18" x14ac:dyDescent="0.2">
      <c r="A237" s="885"/>
      <c r="B237" s="887"/>
      <c r="C237" s="831"/>
      <c r="D237" s="831"/>
      <c r="E237" s="484" t="s">
        <v>105</v>
      </c>
      <c r="F237" s="468" t="s">
        <v>110</v>
      </c>
      <c r="G237" s="206">
        <v>8.6E-3</v>
      </c>
      <c r="H237" s="206" t="s">
        <v>717</v>
      </c>
      <c r="I237" s="206" t="s">
        <v>668</v>
      </c>
      <c r="J237" s="615">
        <f t="shared" si="36"/>
        <v>8.6E-3</v>
      </c>
      <c r="K237" s="264">
        <f t="shared" si="37"/>
        <v>-2.0655015487564321</v>
      </c>
      <c r="L237" s="616">
        <f t="shared" si="38"/>
        <v>6.4505482966052113E-5</v>
      </c>
      <c r="M237" s="206">
        <v>23</v>
      </c>
      <c r="N237" s="292" t="s">
        <v>531</v>
      </c>
      <c r="O237" s="146">
        <f>VLOOKUP(N237,References!$B$7:$F$197,5,FALSE)</f>
        <v>69</v>
      </c>
      <c r="R237"/>
    </row>
    <row r="238" spans="1:18" x14ac:dyDescent="0.2">
      <c r="A238" s="885"/>
      <c r="B238" s="887"/>
      <c r="C238" s="831"/>
      <c r="D238" s="831"/>
      <c r="E238" s="484" t="s">
        <v>105</v>
      </c>
      <c r="F238" s="468" t="s">
        <v>110</v>
      </c>
      <c r="G238" s="206">
        <v>-2.41</v>
      </c>
      <c r="H238" s="206" t="s">
        <v>720</v>
      </c>
      <c r="I238" s="206" t="s">
        <v>672</v>
      </c>
      <c r="J238" s="615">
        <f t="shared" si="36"/>
        <v>3.8904514499428023E-3</v>
      </c>
      <c r="K238" s="264">
        <f t="shared" si="37"/>
        <v>-2.41</v>
      </c>
      <c r="L238" s="616">
        <f t="shared" si="38"/>
        <v>2.9180866248202115E-5</v>
      </c>
      <c r="M238" s="206" t="s">
        <v>722</v>
      </c>
      <c r="N238" s="292" t="s">
        <v>532</v>
      </c>
      <c r="O238" s="146">
        <f>VLOOKUP(N238,References!$B$7:$F$197,5,FALSE)</f>
        <v>77</v>
      </c>
      <c r="R238"/>
    </row>
    <row r="239" spans="1:18" x14ac:dyDescent="0.2">
      <c r="A239" s="885"/>
      <c r="B239" s="887"/>
      <c r="C239" s="831"/>
      <c r="D239" s="831"/>
      <c r="E239" s="484" t="s">
        <v>105</v>
      </c>
      <c r="F239" s="468" t="s">
        <v>110</v>
      </c>
      <c r="G239" s="651">
        <v>7.9600000000000004E-2</v>
      </c>
      <c r="H239" s="206" t="s">
        <v>719</v>
      </c>
      <c r="I239" s="206" t="s">
        <v>726</v>
      </c>
      <c r="J239" s="614">
        <f t="shared" si="36"/>
        <v>10.612431200000001</v>
      </c>
      <c r="K239" s="264">
        <f t="shared" si="37"/>
        <v>1.0258148877460296</v>
      </c>
      <c r="L239" s="617">
        <f t="shared" si="38"/>
        <v>7.9600000000000004E-2</v>
      </c>
      <c r="M239" s="206" t="s">
        <v>722</v>
      </c>
      <c r="N239" s="292" t="s">
        <v>677</v>
      </c>
      <c r="O239" s="146">
        <f>VLOOKUP(N239,References!$B$7:$F$197,5,FALSE)</f>
        <v>23</v>
      </c>
      <c r="R239"/>
    </row>
    <row r="240" spans="1:18" x14ac:dyDescent="0.2">
      <c r="A240" s="885"/>
      <c r="B240" s="887"/>
      <c r="C240" s="831"/>
      <c r="D240" s="831"/>
      <c r="E240" s="484" t="s">
        <v>105</v>
      </c>
      <c r="F240" s="468" t="s">
        <v>110</v>
      </c>
      <c r="G240" s="651">
        <v>3.3899999999999997E-5</v>
      </c>
      <c r="H240" s="206" t="s">
        <v>719</v>
      </c>
      <c r="I240" s="206" t="s">
        <v>674</v>
      </c>
      <c r="J240" s="615">
        <f t="shared" si="36"/>
        <v>4.5196157999999997E-3</v>
      </c>
      <c r="K240" s="264">
        <f t="shared" si="37"/>
        <v>-2.3448984817885572</v>
      </c>
      <c r="L240" s="616">
        <f t="shared" si="38"/>
        <v>3.3899999999999997E-5</v>
      </c>
      <c r="M240" s="206" t="s">
        <v>722</v>
      </c>
      <c r="N240" s="292" t="s">
        <v>677</v>
      </c>
      <c r="O240" s="146">
        <f>VLOOKUP(N240,References!$B$7:$F$197,5,FALSE)</f>
        <v>23</v>
      </c>
      <c r="R240"/>
    </row>
    <row r="241" spans="1:18" ht="17" thickBot="1" x14ac:dyDescent="0.25">
      <c r="A241" s="885"/>
      <c r="B241" s="887"/>
      <c r="C241" s="831"/>
      <c r="D241" s="831"/>
      <c r="E241" s="484" t="s">
        <v>105</v>
      </c>
      <c r="F241" s="468" t="s">
        <v>110</v>
      </c>
      <c r="G241" s="651">
        <v>8.7799999999999998E-4</v>
      </c>
      <c r="H241" s="206" t="s">
        <v>719</v>
      </c>
      <c r="I241" s="206" t="s">
        <v>676</v>
      </c>
      <c r="J241" s="617">
        <f t="shared" si="36"/>
        <v>0.11705671600000001</v>
      </c>
      <c r="K241" s="264">
        <f t="shared" si="37"/>
        <v>-0.93160366408553696</v>
      </c>
      <c r="L241" s="616">
        <f t="shared" si="38"/>
        <v>8.7799999999999998E-4</v>
      </c>
      <c r="M241" s="206" t="s">
        <v>722</v>
      </c>
      <c r="N241" s="292" t="s">
        <v>677</v>
      </c>
      <c r="O241" s="146">
        <f>VLOOKUP(N241,References!$B$7:$F$197,5,FALSE)</f>
        <v>23</v>
      </c>
      <c r="R241"/>
    </row>
    <row r="242" spans="1:18" ht="17" thickBot="1" x14ac:dyDescent="0.25">
      <c r="A242" s="122" t="s">
        <v>138</v>
      </c>
      <c r="B242" s="263" t="s">
        <v>155</v>
      </c>
      <c r="C242" s="123"/>
      <c r="D242" s="123"/>
      <c r="E242" s="123"/>
      <c r="F242" s="123"/>
      <c r="G242" s="123"/>
      <c r="H242" s="123"/>
      <c r="I242" s="123"/>
      <c r="J242" s="123"/>
      <c r="K242" s="391"/>
      <c r="L242" s="123"/>
      <c r="M242" s="123"/>
      <c r="N242" s="123"/>
      <c r="O242" s="138"/>
      <c r="R242"/>
    </row>
    <row r="243" spans="1:18" x14ac:dyDescent="0.2">
      <c r="A243" s="838" t="s">
        <v>136</v>
      </c>
      <c r="B243" s="831" t="s">
        <v>137</v>
      </c>
      <c r="C243" s="831">
        <v>557.20000000000005</v>
      </c>
      <c r="D243" s="831" t="s">
        <v>151</v>
      </c>
      <c r="E243" s="468" t="s">
        <v>137</v>
      </c>
      <c r="F243" s="468" t="s">
        <v>151</v>
      </c>
      <c r="G243" s="651">
        <v>1.4500000000000001E-2</v>
      </c>
      <c r="H243" s="206" t="s">
        <v>719</v>
      </c>
      <c r="I243" s="206" t="s">
        <v>726</v>
      </c>
      <c r="J243" s="264">
        <f t="shared" si="36"/>
        <v>1.9331690000000001</v>
      </c>
      <c r="K243" s="264">
        <f t="shared" si="37"/>
        <v>0.28626982224333536</v>
      </c>
      <c r="L243" s="615">
        <f t="shared" si="38"/>
        <v>1.4500000000000001E-2</v>
      </c>
      <c r="M243" s="206" t="s">
        <v>722</v>
      </c>
      <c r="N243" s="292" t="s">
        <v>677</v>
      </c>
      <c r="O243" s="146">
        <f>VLOOKUP(N243,References!$B$7:$F$197,5,FALSE)</f>
        <v>23</v>
      </c>
      <c r="R243"/>
    </row>
    <row r="244" spans="1:18" x14ac:dyDescent="0.2">
      <c r="A244" s="838"/>
      <c r="B244" s="831"/>
      <c r="C244" s="831"/>
      <c r="D244" s="831"/>
      <c r="E244" s="468" t="s">
        <v>137</v>
      </c>
      <c r="F244" s="468" t="s">
        <v>151</v>
      </c>
      <c r="G244" s="651">
        <v>7.2899999999999997E-5</v>
      </c>
      <c r="H244" s="206" t="s">
        <v>719</v>
      </c>
      <c r="I244" s="206" t="s">
        <v>674</v>
      </c>
      <c r="J244" s="617">
        <f t="shared" si="36"/>
        <v>9.7191737999999996E-3</v>
      </c>
      <c r="K244" s="264">
        <f t="shared" si="37"/>
        <v>-2.012370651673665</v>
      </c>
      <c r="L244" s="616">
        <f t="shared" si="38"/>
        <v>7.2899999999999997E-5</v>
      </c>
      <c r="M244" s="206" t="s">
        <v>722</v>
      </c>
      <c r="N244" s="292" t="s">
        <v>677</v>
      </c>
      <c r="O244" s="146">
        <f>VLOOKUP(N244,References!$B$7:$F$197,5,FALSE)</f>
        <v>23</v>
      </c>
      <c r="R244"/>
    </row>
    <row r="245" spans="1:18" x14ac:dyDescent="0.2">
      <c r="A245" s="838"/>
      <c r="B245" s="831"/>
      <c r="C245" s="831"/>
      <c r="D245" s="831"/>
      <c r="E245" s="468" t="s">
        <v>137</v>
      </c>
      <c r="F245" s="468" t="s">
        <v>151</v>
      </c>
      <c r="G245" s="651">
        <v>1.5200000000000001E-4</v>
      </c>
      <c r="H245" s="206" t="s">
        <v>719</v>
      </c>
      <c r="I245" s="206" t="s">
        <v>676</v>
      </c>
      <c r="J245" s="617">
        <f t="shared" si="36"/>
        <v>2.0264944E-2</v>
      </c>
      <c r="K245" s="264">
        <f t="shared" si="37"/>
        <v>-1.6932545920468669</v>
      </c>
      <c r="L245" s="616">
        <f t="shared" si="38"/>
        <v>1.5200000000000001E-4</v>
      </c>
      <c r="M245" s="206" t="s">
        <v>722</v>
      </c>
      <c r="N245" s="292" t="s">
        <v>677</v>
      </c>
      <c r="O245" s="146">
        <f>VLOOKUP(N245,References!$B$7:$F$197,5,FALSE)</f>
        <v>23</v>
      </c>
      <c r="R245"/>
    </row>
    <row r="246" spans="1:18" x14ac:dyDescent="0.2">
      <c r="A246" s="841" t="s">
        <v>78</v>
      </c>
      <c r="B246" s="830" t="s">
        <v>77</v>
      </c>
      <c r="C246" s="830">
        <v>571.20000000000005</v>
      </c>
      <c r="D246" s="830" t="s">
        <v>24</v>
      </c>
      <c r="E246" s="475" t="s">
        <v>77</v>
      </c>
      <c r="F246" s="475" t="s">
        <v>24</v>
      </c>
      <c r="G246" s="678">
        <v>1.7899999999999999E-2</v>
      </c>
      <c r="H246" s="224" t="s">
        <v>719</v>
      </c>
      <c r="I246" s="224" t="s">
        <v>726</v>
      </c>
      <c r="J246" s="276">
        <f t="shared" si="36"/>
        <v>2.3864638</v>
      </c>
      <c r="K246" s="276">
        <f t="shared" si="37"/>
        <v>0.37775485098825362</v>
      </c>
      <c r="L246" s="645">
        <f t="shared" si="38"/>
        <v>1.7899999999999999E-2</v>
      </c>
      <c r="M246" s="224" t="s">
        <v>722</v>
      </c>
      <c r="N246" s="674" t="s">
        <v>677</v>
      </c>
      <c r="O246" s="188">
        <f>VLOOKUP(N246,References!$B$7:$F$197,5,FALSE)</f>
        <v>23</v>
      </c>
      <c r="R246"/>
    </row>
    <row r="247" spans="1:18" x14ac:dyDescent="0.2">
      <c r="A247" s="838"/>
      <c r="B247" s="831"/>
      <c r="C247" s="831"/>
      <c r="D247" s="831"/>
      <c r="E247" s="468" t="s">
        <v>77</v>
      </c>
      <c r="F247" s="468" t="s">
        <v>24</v>
      </c>
      <c r="G247" s="651">
        <v>4.0800000000000002E-5</v>
      </c>
      <c r="H247" s="206" t="s">
        <v>719</v>
      </c>
      <c r="I247" s="206" t="s">
        <v>674</v>
      </c>
      <c r="J247" s="615">
        <f t="shared" si="36"/>
        <v>5.4395376000000006E-3</v>
      </c>
      <c r="K247" s="264">
        <f t="shared" si="37"/>
        <v>-2.2644380169017597</v>
      </c>
      <c r="L247" s="616">
        <f t="shared" si="38"/>
        <v>4.0800000000000002E-5</v>
      </c>
      <c r="M247" s="206" t="s">
        <v>722</v>
      </c>
      <c r="N247" s="292" t="s">
        <v>677</v>
      </c>
      <c r="O247" s="146">
        <f>VLOOKUP(N247,References!$B$7:$F$197,5,FALSE)</f>
        <v>23</v>
      </c>
      <c r="R247"/>
    </row>
    <row r="248" spans="1:18" x14ac:dyDescent="0.2">
      <c r="A248" s="838"/>
      <c r="B248" s="831"/>
      <c r="C248" s="831"/>
      <c r="D248" s="831"/>
      <c r="E248" s="468" t="s">
        <v>77</v>
      </c>
      <c r="F248" s="468" t="s">
        <v>24</v>
      </c>
      <c r="G248" s="651">
        <v>2.05E-5</v>
      </c>
      <c r="H248" s="206" t="s">
        <v>719</v>
      </c>
      <c r="I248" s="206" t="s">
        <v>676</v>
      </c>
      <c r="J248" s="615">
        <f t="shared" si="36"/>
        <v>2.7331009999999999E-3</v>
      </c>
      <c r="K248" s="264">
        <f t="shared" si="37"/>
        <v>-2.5633443189358851</v>
      </c>
      <c r="L248" s="616">
        <f t="shared" si="38"/>
        <v>2.05E-5</v>
      </c>
      <c r="M248" s="206" t="s">
        <v>722</v>
      </c>
      <c r="N248" s="292" t="s">
        <v>677</v>
      </c>
      <c r="O248" s="146">
        <f>VLOOKUP(N248,References!$B$7:$F$197,5,FALSE)</f>
        <v>23</v>
      </c>
      <c r="R248"/>
    </row>
    <row r="249" spans="1:18" x14ac:dyDescent="0.2">
      <c r="A249" s="842"/>
      <c r="B249" s="832"/>
      <c r="C249" s="832"/>
      <c r="D249" s="832"/>
      <c r="E249" s="476" t="s">
        <v>77</v>
      </c>
      <c r="F249" s="476" t="s">
        <v>24</v>
      </c>
      <c r="G249" s="447">
        <v>-2.68</v>
      </c>
      <c r="H249" s="226" t="s">
        <v>720</v>
      </c>
      <c r="I249" s="226" t="s">
        <v>668</v>
      </c>
      <c r="J249" s="621">
        <f t="shared" si="36"/>
        <v>2.0892961308540373E-3</v>
      </c>
      <c r="K249" s="278">
        <f t="shared" si="37"/>
        <v>-2.68</v>
      </c>
      <c r="L249" s="627">
        <f t="shared" si="38"/>
        <v>1.5671053020912055E-5</v>
      </c>
      <c r="M249" s="226">
        <v>23</v>
      </c>
      <c r="N249" s="675" t="s">
        <v>544</v>
      </c>
      <c r="O249" s="189">
        <f>VLOOKUP(N249,References!$B$7:$F$197,5,FALSE)</f>
        <v>7</v>
      </c>
      <c r="R249"/>
    </row>
    <row r="250" spans="1:18" x14ac:dyDescent="0.2">
      <c r="A250" s="838" t="s">
        <v>80</v>
      </c>
      <c r="B250" s="831" t="s">
        <v>79</v>
      </c>
      <c r="C250" s="831">
        <v>585.20000000000005</v>
      </c>
      <c r="D250" s="831" t="s">
        <v>25</v>
      </c>
      <c r="E250" s="468" t="s">
        <v>79</v>
      </c>
      <c r="F250" s="468" t="s">
        <v>25</v>
      </c>
      <c r="G250" s="651">
        <v>1.24E-2</v>
      </c>
      <c r="H250" s="206" t="s">
        <v>719</v>
      </c>
      <c r="I250" s="206" t="s">
        <v>726</v>
      </c>
      <c r="J250" s="264">
        <f t="shared" si="36"/>
        <v>1.6531928</v>
      </c>
      <c r="K250" s="264">
        <f t="shared" si="37"/>
        <v>0.21832350517059554</v>
      </c>
      <c r="L250" s="617">
        <f t="shared" si="38"/>
        <v>1.24E-2</v>
      </c>
      <c r="M250" s="206" t="s">
        <v>722</v>
      </c>
      <c r="N250" s="292" t="s">
        <v>677</v>
      </c>
      <c r="O250" s="146">
        <f>VLOOKUP(N250,References!$B$7:$F$197,5,FALSE)</f>
        <v>23</v>
      </c>
      <c r="R250"/>
    </row>
    <row r="251" spans="1:18" x14ac:dyDescent="0.2">
      <c r="A251" s="838"/>
      <c r="B251" s="831"/>
      <c r="C251" s="831"/>
      <c r="D251" s="831"/>
      <c r="E251" s="468" t="s">
        <v>79</v>
      </c>
      <c r="F251" s="468" t="s">
        <v>25</v>
      </c>
      <c r="G251" s="651">
        <v>1.27E-5</v>
      </c>
      <c r="H251" s="206" t="s">
        <v>719</v>
      </c>
      <c r="I251" s="206" t="s">
        <v>674</v>
      </c>
      <c r="J251" s="615">
        <f t="shared" si="36"/>
        <v>1.6931894E-3</v>
      </c>
      <c r="K251" s="264">
        <f t="shared" si="37"/>
        <v>-2.7712944590356825</v>
      </c>
      <c r="L251" s="616">
        <f t="shared" si="38"/>
        <v>1.27E-5</v>
      </c>
      <c r="M251" s="206" t="s">
        <v>722</v>
      </c>
      <c r="N251" s="292" t="s">
        <v>677</v>
      </c>
      <c r="O251" s="146">
        <f>VLOOKUP(N251,References!$B$7:$F$197,5,FALSE)</f>
        <v>23</v>
      </c>
      <c r="R251"/>
    </row>
    <row r="252" spans="1:18" ht="17" thickBot="1" x14ac:dyDescent="0.25">
      <c r="A252" s="838"/>
      <c r="B252" s="831"/>
      <c r="C252" s="831"/>
      <c r="D252" s="831"/>
      <c r="E252" s="468" t="s">
        <v>79</v>
      </c>
      <c r="F252" s="468" t="s">
        <v>25</v>
      </c>
      <c r="G252" s="651">
        <v>2.41E-5</v>
      </c>
      <c r="H252" s="206" t="s">
        <v>719</v>
      </c>
      <c r="I252" s="206" t="s">
        <v>676</v>
      </c>
      <c r="J252" s="615">
        <f t="shared" si="36"/>
        <v>3.2130601999999999E-3</v>
      </c>
      <c r="K252" s="264">
        <f t="shared" si="37"/>
        <v>-2.4930811374167714</v>
      </c>
      <c r="L252" s="616">
        <f t="shared" si="38"/>
        <v>2.41E-5</v>
      </c>
      <c r="M252" s="206" t="s">
        <v>722</v>
      </c>
      <c r="N252" s="292" t="s">
        <v>677</v>
      </c>
      <c r="O252" s="146">
        <f>VLOOKUP(N252,References!$B$7:$F$197,5,FALSE)</f>
        <v>23</v>
      </c>
      <c r="R252"/>
    </row>
    <row r="253" spans="1:18" ht="17" thickBot="1" x14ac:dyDescent="0.25">
      <c r="A253" s="117" t="s">
        <v>139</v>
      </c>
      <c r="B253" s="239" t="s">
        <v>150</v>
      </c>
      <c r="C253" s="120"/>
      <c r="D253" s="120"/>
      <c r="E253" s="120"/>
      <c r="F253" s="120"/>
      <c r="G253" s="120"/>
      <c r="H253" s="120"/>
      <c r="I253" s="120"/>
      <c r="J253" s="120"/>
      <c r="K253" s="392"/>
      <c r="L253" s="120"/>
      <c r="M253" s="120"/>
      <c r="N253" s="120"/>
      <c r="O253" s="137"/>
      <c r="R253"/>
    </row>
    <row r="254" spans="1:18" x14ac:dyDescent="0.2">
      <c r="A254" s="885" t="s">
        <v>82</v>
      </c>
      <c r="B254" s="887" t="s">
        <v>81</v>
      </c>
      <c r="C254" s="831">
        <v>264.10000000000002</v>
      </c>
      <c r="D254" s="831" t="s">
        <v>26</v>
      </c>
      <c r="E254" s="484" t="s">
        <v>81</v>
      </c>
      <c r="F254" s="468" t="s">
        <v>26</v>
      </c>
      <c r="G254" s="206">
        <v>2.33</v>
      </c>
      <c r="H254" s="206" t="s">
        <v>720</v>
      </c>
      <c r="I254" s="206" t="s">
        <v>668</v>
      </c>
      <c r="J254" s="614">
        <f t="shared" si="36"/>
        <v>213.79620895022339</v>
      </c>
      <c r="K254" s="264">
        <f t="shared" si="37"/>
        <v>2.33</v>
      </c>
      <c r="L254" s="264">
        <f t="shared" si="38"/>
        <v>1.603607873795948</v>
      </c>
      <c r="M254" s="206">
        <v>25</v>
      </c>
      <c r="N254" s="292" t="s">
        <v>522</v>
      </c>
      <c r="O254" s="146">
        <f>VLOOKUP(N254,References!$B$7:$F$197,5,FALSE)</f>
        <v>11</v>
      </c>
      <c r="R254"/>
    </row>
    <row r="255" spans="1:18" x14ac:dyDescent="0.2">
      <c r="A255" s="885"/>
      <c r="B255" s="887"/>
      <c r="C255" s="831"/>
      <c r="D255" s="831"/>
      <c r="E255" s="484" t="s">
        <v>81</v>
      </c>
      <c r="F255" s="468" t="s">
        <v>26</v>
      </c>
      <c r="G255" s="206">
        <v>2.44</v>
      </c>
      <c r="H255" s="206" t="s">
        <v>720</v>
      </c>
      <c r="I255" s="206" t="s">
        <v>721</v>
      </c>
      <c r="J255" s="614">
        <f t="shared" si="36"/>
        <v>275.42287033381683</v>
      </c>
      <c r="K255" s="264">
        <f t="shared" si="37"/>
        <v>2.44</v>
      </c>
      <c r="L255" s="264">
        <f t="shared" si="38"/>
        <v>2.0658471245092094</v>
      </c>
      <c r="M255" s="206">
        <v>25</v>
      </c>
      <c r="N255" s="292" t="s">
        <v>522</v>
      </c>
      <c r="O255" s="146">
        <f>VLOOKUP(N255,References!$B$7:$F$197,5,FALSE)</f>
        <v>11</v>
      </c>
      <c r="R255"/>
    </row>
    <row r="256" spans="1:18" x14ac:dyDescent="0.2">
      <c r="A256" s="885"/>
      <c r="B256" s="887"/>
      <c r="C256" s="831"/>
      <c r="D256" s="831"/>
      <c r="E256" s="484" t="s">
        <v>81</v>
      </c>
      <c r="F256" s="468" t="s">
        <v>26</v>
      </c>
      <c r="G256" s="206">
        <v>2.02</v>
      </c>
      <c r="H256" s="206" t="s">
        <v>720</v>
      </c>
      <c r="I256" s="206" t="s">
        <v>725</v>
      </c>
      <c r="J256" s="614">
        <f t="shared" si="36"/>
        <v>104.71285480508998</v>
      </c>
      <c r="K256" s="264">
        <f t="shared" si="37"/>
        <v>2.02</v>
      </c>
      <c r="L256" s="264">
        <f t="shared" si="38"/>
        <v>0.78541317115772324</v>
      </c>
      <c r="M256" s="206">
        <v>25</v>
      </c>
      <c r="N256" s="292" t="s">
        <v>593</v>
      </c>
      <c r="O256" s="146">
        <f>VLOOKUP(N256,References!$B$7:$F$197,5,FALSE)</f>
        <v>40</v>
      </c>
      <c r="R256"/>
    </row>
    <row r="257" spans="1:18" x14ac:dyDescent="0.2">
      <c r="A257" s="885"/>
      <c r="B257" s="887"/>
      <c r="C257" s="831"/>
      <c r="D257" s="831"/>
      <c r="E257" s="484" t="s">
        <v>81</v>
      </c>
      <c r="F257" s="468" t="s">
        <v>26</v>
      </c>
      <c r="G257" s="209">
        <v>2.33</v>
      </c>
      <c r="H257" s="206" t="s">
        <v>720</v>
      </c>
      <c r="I257" s="206" t="s">
        <v>668</v>
      </c>
      <c r="J257" s="614">
        <f t="shared" si="36"/>
        <v>213.79620895022339</v>
      </c>
      <c r="K257" s="264">
        <f t="shared" si="37"/>
        <v>2.33</v>
      </c>
      <c r="L257" s="264">
        <f t="shared" si="38"/>
        <v>1.603607873795948</v>
      </c>
      <c r="M257" s="206">
        <v>25</v>
      </c>
      <c r="N257" s="292" t="s">
        <v>544</v>
      </c>
      <c r="O257" s="146">
        <f>VLOOKUP(N257,References!$B$7:$F$197,5,FALSE)</f>
        <v>7</v>
      </c>
      <c r="R257"/>
    </row>
    <row r="258" spans="1:18" x14ac:dyDescent="0.2">
      <c r="A258" s="885"/>
      <c r="B258" s="887"/>
      <c r="C258" s="831"/>
      <c r="D258" s="831"/>
      <c r="E258" s="484" t="s">
        <v>81</v>
      </c>
      <c r="F258" s="468" t="s">
        <v>26</v>
      </c>
      <c r="G258" s="209">
        <v>-0.02</v>
      </c>
      <c r="H258" s="206" t="s">
        <v>720</v>
      </c>
      <c r="I258" s="206" t="s">
        <v>672</v>
      </c>
      <c r="J258" s="617">
        <f t="shared" si="36"/>
        <v>0.95499258602143589</v>
      </c>
      <c r="K258" s="264">
        <f t="shared" si="37"/>
        <v>-0.02</v>
      </c>
      <c r="L258" s="615">
        <f t="shared" si="38"/>
        <v>7.1630532546874178E-3</v>
      </c>
      <c r="M258" s="206">
        <v>25</v>
      </c>
      <c r="N258" s="292" t="s">
        <v>544</v>
      </c>
      <c r="O258" s="146">
        <f>VLOOKUP(N258,References!$B$7:$F$197,5,FALSE)</f>
        <v>7</v>
      </c>
      <c r="R258"/>
    </row>
    <row r="259" spans="1:18" x14ac:dyDescent="0.2">
      <c r="A259" s="885"/>
      <c r="B259" s="887"/>
      <c r="C259" s="831"/>
      <c r="D259" s="831"/>
      <c r="E259" s="484" t="s">
        <v>81</v>
      </c>
      <c r="F259" s="468" t="s">
        <v>26</v>
      </c>
      <c r="G259" s="209">
        <v>-0.26</v>
      </c>
      <c r="H259" s="206" t="s">
        <v>720</v>
      </c>
      <c r="I259" s="206" t="s">
        <v>670</v>
      </c>
      <c r="J259" s="617">
        <f t="shared" si="36"/>
        <v>0.54954087385762451</v>
      </c>
      <c r="K259" s="264">
        <f t="shared" si="37"/>
        <v>-0.26</v>
      </c>
      <c r="L259" s="615">
        <f t="shared" si="38"/>
        <v>4.1219069160200452E-3</v>
      </c>
      <c r="M259" s="206">
        <v>25</v>
      </c>
      <c r="N259" s="292" t="s">
        <v>544</v>
      </c>
      <c r="O259" s="146">
        <f>VLOOKUP(N259,References!$B$7:$F$197,5,FALSE)</f>
        <v>7</v>
      </c>
      <c r="R259"/>
    </row>
    <row r="260" spans="1:18" x14ac:dyDescent="0.2">
      <c r="A260" s="885"/>
      <c r="B260" s="887"/>
      <c r="C260" s="831"/>
      <c r="D260" s="831"/>
      <c r="E260" s="484" t="s">
        <v>81</v>
      </c>
      <c r="F260" s="468" t="s">
        <v>26</v>
      </c>
      <c r="G260" s="209">
        <v>-0.24</v>
      </c>
      <c r="H260" s="206" t="s">
        <v>720</v>
      </c>
      <c r="I260" s="206" t="s">
        <v>670</v>
      </c>
      <c r="J260" s="617">
        <f t="shared" si="36"/>
        <v>0.57543993733715693</v>
      </c>
      <c r="K260" s="264">
        <f t="shared" si="37"/>
        <v>-0.24</v>
      </c>
      <c r="L260" s="615">
        <f t="shared" si="38"/>
        <v>4.3161664041730316E-3</v>
      </c>
      <c r="M260" s="206">
        <v>25</v>
      </c>
      <c r="N260" s="292" t="s">
        <v>544</v>
      </c>
      <c r="O260" s="146">
        <f>VLOOKUP(N260,References!$B$7:$F$197,5,FALSE)</f>
        <v>7</v>
      </c>
      <c r="R260"/>
    </row>
    <row r="261" spans="1:18" x14ac:dyDescent="0.2">
      <c r="A261" s="885"/>
      <c r="B261" s="887"/>
      <c r="C261" s="831"/>
      <c r="D261" s="831"/>
      <c r="E261" s="484" t="s">
        <v>81</v>
      </c>
      <c r="F261" s="468" t="s">
        <v>26</v>
      </c>
      <c r="G261" s="209">
        <v>-0.79</v>
      </c>
      <c r="H261" s="206" t="s">
        <v>720</v>
      </c>
      <c r="I261" s="206" t="s">
        <v>673</v>
      </c>
      <c r="J261" s="617">
        <f t="shared" si="36"/>
        <v>0.16218100973589297</v>
      </c>
      <c r="K261" s="264">
        <f t="shared" si="37"/>
        <v>-0.79</v>
      </c>
      <c r="L261" s="615">
        <f t="shared" si="38"/>
        <v>1.2164609722018344E-3</v>
      </c>
      <c r="M261" s="206">
        <v>25</v>
      </c>
      <c r="N261" s="292" t="s">
        <v>544</v>
      </c>
      <c r="O261" s="146">
        <f>VLOOKUP(N261,References!$B$7:$F$197,5,FALSE)</f>
        <v>7</v>
      </c>
      <c r="R261"/>
    </row>
    <row r="262" spans="1:18" x14ac:dyDescent="0.2">
      <c r="A262" s="885"/>
      <c r="B262" s="887"/>
      <c r="C262" s="831"/>
      <c r="D262" s="831"/>
      <c r="E262" s="484" t="s">
        <v>81</v>
      </c>
      <c r="F262" s="468" t="s">
        <v>26</v>
      </c>
      <c r="G262" s="206">
        <v>216</v>
      </c>
      <c r="H262" s="206" t="s">
        <v>717</v>
      </c>
      <c r="I262" s="206" t="s">
        <v>668</v>
      </c>
      <c r="J262" s="206">
        <f t="shared" si="36"/>
        <v>216</v>
      </c>
      <c r="K262" s="264">
        <f t="shared" si="37"/>
        <v>2.3344537511509307</v>
      </c>
      <c r="L262" s="264">
        <f t="shared" si="38"/>
        <v>1.6201377117054949</v>
      </c>
      <c r="M262" s="206">
        <v>25</v>
      </c>
      <c r="N262" s="292" t="s">
        <v>575</v>
      </c>
      <c r="O262" s="146">
        <f>VLOOKUP(N262,References!$B$7:$F$197,5,FALSE)</f>
        <v>41</v>
      </c>
      <c r="R262"/>
    </row>
    <row r="263" spans="1:18" x14ac:dyDescent="0.2">
      <c r="A263" s="885"/>
      <c r="B263" s="887"/>
      <c r="C263" s="831"/>
      <c r="D263" s="831"/>
      <c r="E263" s="484" t="s">
        <v>81</v>
      </c>
      <c r="F263" s="468" t="s">
        <v>26</v>
      </c>
      <c r="G263" s="206">
        <v>1670</v>
      </c>
      <c r="H263" s="206" t="s">
        <v>717</v>
      </c>
      <c r="I263" s="206" t="s">
        <v>668</v>
      </c>
      <c r="J263" s="206">
        <f t="shared" si="36"/>
        <v>1670</v>
      </c>
      <c r="K263" s="264">
        <f t="shared" si="37"/>
        <v>3.2227164711475833</v>
      </c>
      <c r="L263" s="614">
        <f t="shared" si="38"/>
        <v>12.526064715500818</v>
      </c>
      <c r="M263" s="206">
        <v>25</v>
      </c>
      <c r="N263" s="292" t="s">
        <v>524</v>
      </c>
      <c r="O263" s="146">
        <f>VLOOKUP(N263,References!$B$7:$F$197,5,FALSE)</f>
        <v>48</v>
      </c>
      <c r="R263"/>
    </row>
    <row r="264" spans="1:18" x14ac:dyDescent="0.2">
      <c r="A264" s="885"/>
      <c r="B264" s="887"/>
      <c r="C264" s="831"/>
      <c r="D264" s="831"/>
      <c r="E264" s="484" t="s">
        <v>81</v>
      </c>
      <c r="F264" s="468" t="s">
        <v>26</v>
      </c>
      <c r="G264" s="206">
        <v>992</v>
      </c>
      <c r="H264" s="206" t="s">
        <v>717</v>
      </c>
      <c r="I264" s="206" t="s">
        <v>668</v>
      </c>
      <c r="J264" s="206">
        <f t="shared" si="36"/>
        <v>992</v>
      </c>
      <c r="K264" s="264">
        <f t="shared" si="37"/>
        <v>2.9965116721541785</v>
      </c>
      <c r="L264" s="264">
        <f t="shared" si="38"/>
        <v>7.4406324537585693</v>
      </c>
      <c r="M264" s="206">
        <v>25</v>
      </c>
      <c r="N264" s="292" t="s">
        <v>525</v>
      </c>
      <c r="O264" s="146">
        <f>VLOOKUP(N264,References!$B$7:$F$197,5,FALSE)</f>
        <v>74</v>
      </c>
      <c r="R264"/>
    </row>
    <row r="265" spans="1:18" x14ac:dyDescent="0.2">
      <c r="A265" s="885"/>
      <c r="B265" s="887"/>
      <c r="C265" s="831"/>
      <c r="D265" s="831"/>
      <c r="E265" s="484" t="s">
        <v>81</v>
      </c>
      <c r="F265" s="468" t="s">
        <v>26</v>
      </c>
      <c r="G265" s="206">
        <v>2.31</v>
      </c>
      <c r="H265" s="206" t="s">
        <v>720</v>
      </c>
      <c r="I265" s="206" t="s">
        <v>672</v>
      </c>
      <c r="J265" s="614">
        <f t="shared" si="36"/>
        <v>204.17379446695315</v>
      </c>
      <c r="K265" s="264">
        <f t="shared" si="37"/>
        <v>2.31</v>
      </c>
      <c r="L265" s="264">
        <f t="shared" si="38"/>
        <v>1.5314336303607292</v>
      </c>
      <c r="M265" s="206" t="s">
        <v>722</v>
      </c>
      <c r="N265" s="292" t="s">
        <v>532</v>
      </c>
      <c r="O265" s="146">
        <f>VLOOKUP(N265,References!$B$7:$F$197,5,FALSE)</f>
        <v>77</v>
      </c>
      <c r="R265"/>
    </row>
    <row r="266" spans="1:18" x14ac:dyDescent="0.2">
      <c r="A266" s="885"/>
      <c r="B266" s="887"/>
      <c r="C266" s="831"/>
      <c r="D266" s="831"/>
      <c r="E266" s="484" t="s">
        <v>81</v>
      </c>
      <c r="F266" s="468" t="s">
        <v>26</v>
      </c>
      <c r="G266" s="206">
        <v>1330</v>
      </c>
      <c r="H266" s="206" t="s">
        <v>717</v>
      </c>
      <c r="I266" s="206" t="s">
        <v>673</v>
      </c>
      <c r="J266" s="614">
        <f t="shared" si="36"/>
        <v>1330</v>
      </c>
      <c r="K266" s="264">
        <f t="shared" si="37"/>
        <v>3.1238516409670858</v>
      </c>
      <c r="L266" s="264">
        <f t="shared" si="38"/>
        <v>9.9758479470755006</v>
      </c>
      <c r="M266" s="206">
        <v>25</v>
      </c>
      <c r="N266" s="292" t="s">
        <v>543</v>
      </c>
      <c r="O266" s="146">
        <f>VLOOKUP(N266,References!$B$7:$F$197,5,FALSE)</f>
        <v>75</v>
      </c>
      <c r="R266"/>
    </row>
    <row r="267" spans="1:18" x14ac:dyDescent="0.2">
      <c r="A267" s="885"/>
      <c r="B267" s="887"/>
      <c r="C267" s="831"/>
      <c r="D267" s="831"/>
      <c r="E267" s="484" t="s">
        <v>81</v>
      </c>
      <c r="F267" s="468" t="s">
        <v>26</v>
      </c>
      <c r="G267" s="209">
        <v>6.21</v>
      </c>
      <c r="H267" s="206" t="s">
        <v>719</v>
      </c>
      <c r="I267" s="206" t="s">
        <v>726</v>
      </c>
      <c r="J267" s="614">
        <f t="shared" si="36"/>
        <v>827.92962</v>
      </c>
      <c r="K267" s="264">
        <f t="shared" si="37"/>
        <v>2.9179934201849407</v>
      </c>
      <c r="L267" s="264">
        <f t="shared" si="38"/>
        <v>6.21</v>
      </c>
      <c r="M267" s="206" t="s">
        <v>722</v>
      </c>
      <c r="N267" s="292" t="s">
        <v>677</v>
      </c>
      <c r="O267" s="146">
        <f>VLOOKUP(N267,References!$B$7:$F$197,5,FALSE)</f>
        <v>23</v>
      </c>
      <c r="R267"/>
    </row>
    <row r="268" spans="1:18" x14ac:dyDescent="0.2">
      <c r="A268" s="885"/>
      <c r="B268" s="887"/>
      <c r="C268" s="831"/>
      <c r="D268" s="831"/>
      <c r="E268" s="484" t="s">
        <v>81</v>
      </c>
      <c r="F268" s="468" t="s">
        <v>26</v>
      </c>
      <c r="G268" s="209">
        <v>12.9</v>
      </c>
      <c r="H268" s="206" t="s">
        <v>719</v>
      </c>
      <c r="I268" s="206" t="s">
        <v>674</v>
      </c>
      <c r="J268" s="614">
        <f t="shared" si="36"/>
        <v>1719.8538000000001</v>
      </c>
      <c r="K268" s="264">
        <f t="shared" si="37"/>
        <v>3.2354915303076095</v>
      </c>
      <c r="L268" s="264">
        <f t="shared" si="38"/>
        <v>12.9</v>
      </c>
      <c r="M268" s="206" t="s">
        <v>722</v>
      </c>
      <c r="N268" s="292" t="s">
        <v>677</v>
      </c>
      <c r="O268" s="146">
        <f>VLOOKUP(N268,References!$B$7:$F$197,5,FALSE)</f>
        <v>23</v>
      </c>
      <c r="R268"/>
    </row>
    <row r="269" spans="1:18" x14ac:dyDescent="0.2">
      <c r="A269" s="885"/>
      <c r="B269" s="887"/>
      <c r="C269" s="831"/>
      <c r="D269" s="831"/>
      <c r="E269" s="484" t="s">
        <v>81</v>
      </c>
      <c r="F269" s="468" t="s">
        <v>26</v>
      </c>
      <c r="G269" s="209">
        <v>3.62</v>
      </c>
      <c r="H269" s="206" t="s">
        <v>719</v>
      </c>
      <c r="I269" s="206" t="s">
        <v>676</v>
      </c>
      <c r="J269" s="614">
        <f t="shared" si="36"/>
        <v>482.62564000000003</v>
      </c>
      <c r="K269" s="264">
        <f t="shared" si="37"/>
        <v>2.6836103905415261</v>
      </c>
      <c r="L269" s="264">
        <f t="shared" si="38"/>
        <v>3.62</v>
      </c>
      <c r="M269" s="206" t="s">
        <v>722</v>
      </c>
      <c r="N269" s="292" t="s">
        <v>677</v>
      </c>
      <c r="O269" s="146">
        <f>VLOOKUP(N269,References!$B$7:$F$197,5,FALSE)</f>
        <v>23</v>
      </c>
      <c r="R269"/>
    </row>
    <row r="270" spans="1:18" x14ac:dyDescent="0.2">
      <c r="A270" s="890" t="s">
        <v>84</v>
      </c>
      <c r="B270" s="891" t="s">
        <v>83</v>
      </c>
      <c r="C270" s="830">
        <v>364.1</v>
      </c>
      <c r="D270" s="830" t="s">
        <v>27</v>
      </c>
      <c r="E270" s="489" t="s">
        <v>83</v>
      </c>
      <c r="F270" s="475" t="s">
        <v>27</v>
      </c>
      <c r="G270" s="224">
        <v>1.66</v>
      </c>
      <c r="H270" s="224" t="s">
        <v>720</v>
      </c>
      <c r="I270" s="224" t="s">
        <v>668</v>
      </c>
      <c r="J270" s="624">
        <f t="shared" si="36"/>
        <v>45.708818961487509</v>
      </c>
      <c r="K270" s="276">
        <f t="shared" si="37"/>
        <v>1.66</v>
      </c>
      <c r="L270" s="628">
        <f t="shared" si="38"/>
        <v>0.34284528406030146</v>
      </c>
      <c r="M270" s="224">
        <v>25</v>
      </c>
      <c r="N270" s="674" t="s">
        <v>522</v>
      </c>
      <c r="O270" s="188">
        <f>VLOOKUP(N270,References!$B$7:$F$197,5,FALSE)</f>
        <v>11</v>
      </c>
      <c r="R270"/>
    </row>
    <row r="271" spans="1:18" x14ac:dyDescent="0.2">
      <c r="A271" s="885"/>
      <c r="B271" s="887"/>
      <c r="C271" s="831"/>
      <c r="D271" s="831"/>
      <c r="E271" s="484" t="s">
        <v>83</v>
      </c>
      <c r="F271" s="468" t="s">
        <v>27</v>
      </c>
      <c r="G271" s="206">
        <v>1.34</v>
      </c>
      <c r="H271" s="206" t="s">
        <v>720</v>
      </c>
      <c r="I271" s="206" t="s">
        <v>721</v>
      </c>
      <c r="J271" s="614">
        <f t="shared" si="36"/>
        <v>21.877616239495538</v>
      </c>
      <c r="K271" s="264">
        <f t="shared" si="37"/>
        <v>1.34</v>
      </c>
      <c r="L271" s="617">
        <f t="shared" si="38"/>
        <v>0.1640960699621633</v>
      </c>
      <c r="M271" s="206">
        <v>25</v>
      </c>
      <c r="N271" s="292" t="s">
        <v>522</v>
      </c>
      <c r="O271" s="146">
        <f>VLOOKUP(N271,References!$B$7:$F$197,5,FALSE)</f>
        <v>11</v>
      </c>
      <c r="R271"/>
    </row>
    <row r="272" spans="1:18" x14ac:dyDescent="0.2">
      <c r="A272" s="885"/>
      <c r="B272" s="887"/>
      <c r="C272" s="831"/>
      <c r="D272" s="831"/>
      <c r="E272" s="484" t="s">
        <v>83</v>
      </c>
      <c r="F272" s="468" t="s">
        <v>27</v>
      </c>
      <c r="G272" s="206">
        <v>1.58</v>
      </c>
      <c r="H272" s="206" t="s">
        <v>720</v>
      </c>
      <c r="I272" s="206" t="s">
        <v>725</v>
      </c>
      <c r="J272" s="614">
        <f t="shared" si="36"/>
        <v>38.018939632056139</v>
      </c>
      <c r="K272" s="264">
        <f t="shared" si="37"/>
        <v>1.58</v>
      </c>
      <c r="L272" s="617">
        <f t="shared" si="38"/>
        <v>0.28516628637476288</v>
      </c>
      <c r="M272" s="206">
        <v>25</v>
      </c>
      <c r="N272" s="292" t="s">
        <v>593</v>
      </c>
      <c r="O272" s="146">
        <f>VLOOKUP(N272,References!$B$7:$F$197,5,FALSE)</f>
        <v>40</v>
      </c>
      <c r="R272"/>
    </row>
    <row r="273" spans="1:18" x14ac:dyDescent="0.2">
      <c r="A273" s="885"/>
      <c r="B273" s="887"/>
      <c r="C273" s="831"/>
      <c r="D273" s="831"/>
      <c r="E273" s="484" t="s">
        <v>83</v>
      </c>
      <c r="F273" s="468" t="s">
        <v>27</v>
      </c>
      <c r="G273" s="209">
        <v>1.26</v>
      </c>
      <c r="H273" s="206" t="s">
        <v>720</v>
      </c>
      <c r="I273" s="206" t="s">
        <v>668</v>
      </c>
      <c r="J273" s="614">
        <f t="shared" si="36"/>
        <v>18.197008586099841</v>
      </c>
      <c r="K273" s="264">
        <f t="shared" si="37"/>
        <v>1.26</v>
      </c>
      <c r="L273" s="617">
        <f t="shared" si="38"/>
        <v>0.13648916597485666</v>
      </c>
      <c r="M273" s="206">
        <v>25</v>
      </c>
      <c r="N273" s="292" t="s">
        <v>544</v>
      </c>
      <c r="O273" s="146">
        <f>VLOOKUP(N273,References!$B$7:$F$197,5,FALSE)</f>
        <v>7</v>
      </c>
      <c r="R273"/>
    </row>
    <row r="274" spans="1:18" x14ac:dyDescent="0.2">
      <c r="A274" s="885"/>
      <c r="B274" s="887"/>
      <c r="C274" s="831"/>
      <c r="D274" s="831"/>
      <c r="E274" s="484" t="s">
        <v>83</v>
      </c>
      <c r="F274" s="468" t="s">
        <v>27</v>
      </c>
      <c r="G274" s="209">
        <v>-0.3</v>
      </c>
      <c r="H274" s="206" t="s">
        <v>720</v>
      </c>
      <c r="I274" s="206" t="s">
        <v>672</v>
      </c>
      <c r="J274" s="617">
        <f t="shared" si="36"/>
        <v>0.50118723362727224</v>
      </c>
      <c r="K274" s="264">
        <f t="shared" si="37"/>
        <v>-0.3</v>
      </c>
      <c r="L274" s="615">
        <f t="shared" si="38"/>
        <v>3.7592237862263708E-3</v>
      </c>
      <c r="M274" s="206">
        <v>25</v>
      </c>
      <c r="N274" s="292" t="s">
        <v>544</v>
      </c>
      <c r="O274" s="146">
        <f>VLOOKUP(N274,References!$B$7:$F$197,5,FALSE)</f>
        <v>7</v>
      </c>
      <c r="R274"/>
    </row>
    <row r="275" spans="1:18" x14ac:dyDescent="0.2">
      <c r="A275" s="885"/>
      <c r="B275" s="887"/>
      <c r="C275" s="831"/>
      <c r="D275" s="831"/>
      <c r="E275" s="484" t="s">
        <v>83</v>
      </c>
      <c r="F275" s="468" t="s">
        <v>27</v>
      </c>
      <c r="G275" s="209">
        <v>-0.75</v>
      </c>
      <c r="H275" s="206" t="s">
        <v>720</v>
      </c>
      <c r="I275" s="206" t="s">
        <v>670</v>
      </c>
      <c r="J275" s="617">
        <f t="shared" si="36"/>
        <v>0.17782794100389224</v>
      </c>
      <c r="K275" s="264">
        <f t="shared" si="37"/>
        <v>-0.75</v>
      </c>
      <c r="L275" s="615">
        <f t="shared" si="38"/>
        <v>1.3338229324784524E-3</v>
      </c>
      <c r="M275" s="206">
        <v>25</v>
      </c>
      <c r="N275" s="292" t="s">
        <v>544</v>
      </c>
      <c r="O275" s="146">
        <f>VLOOKUP(N275,References!$B$7:$F$197,5,FALSE)</f>
        <v>7</v>
      </c>
      <c r="R275"/>
    </row>
    <row r="276" spans="1:18" x14ac:dyDescent="0.2">
      <c r="A276" s="885"/>
      <c r="B276" s="887"/>
      <c r="C276" s="831"/>
      <c r="D276" s="831"/>
      <c r="E276" s="484" t="s">
        <v>83</v>
      </c>
      <c r="F276" s="468" t="s">
        <v>27</v>
      </c>
      <c r="G276" s="209">
        <v>-0.35</v>
      </c>
      <c r="H276" s="206" t="s">
        <v>720</v>
      </c>
      <c r="I276" s="206" t="s">
        <v>670</v>
      </c>
      <c r="J276" s="617">
        <f t="shared" si="36"/>
        <v>0.44668359215096315</v>
      </c>
      <c r="K276" s="264">
        <f t="shared" si="37"/>
        <v>-0.35</v>
      </c>
      <c r="L276" s="615">
        <f t="shared" si="38"/>
        <v>3.3504117261289445E-3</v>
      </c>
      <c r="M276" s="206">
        <v>25</v>
      </c>
      <c r="N276" s="292" t="s">
        <v>544</v>
      </c>
      <c r="O276" s="146">
        <f>VLOOKUP(N276,References!$B$7:$F$197,5,FALSE)</f>
        <v>7</v>
      </c>
      <c r="R276"/>
    </row>
    <row r="277" spans="1:18" x14ac:dyDescent="0.2">
      <c r="A277" s="885"/>
      <c r="B277" s="887"/>
      <c r="C277" s="831"/>
      <c r="D277" s="831"/>
      <c r="E277" s="484" t="s">
        <v>83</v>
      </c>
      <c r="F277" s="468" t="s">
        <v>27</v>
      </c>
      <c r="G277" s="209">
        <v>-0.85</v>
      </c>
      <c r="H277" s="206" t="s">
        <v>720</v>
      </c>
      <c r="I277" s="206" t="s">
        <v>673</v>
      </c>
      <c r="J277" s="617">
        <f t="shared" si="36"/>
        <v>0.14125375446227542</v>
      </c>
      <c r="K277" s="264">
        <f t="shared" si="37"/>
        <v>-0.85</v>
      </c>
      <c r="L277" s="615">
        <f t="shared" si="38"/>
        <v>1.0594932153903738E-3</v>
      </c>
      <c r="M277" s="206">
        <v>25</v>
      </c>
      <c r="N277" s="292" t="s">
        <v>544</v>
      </c>
      <c r="O277" s="146">
        <f>VLOOKUP(N277,References!$B$7:$F$197,5,FALSE)</f>
        <v>7</v>
      </c>
      <c r="R277"/>
    </row>
    <row r="278" spans="1:18" x14ac:dyDescent="0.2">
      <c r="A278" s="885"/>
      <c r="B278" s="887"/>
      <c r="C278" s="831"/>
      <c r="D278" s="831"/>
      <c r="E278" s="484" t="s">
        <v>83</v>
      </c>
      <c r="F278" s="468" t="s">
        <v>27</v>
      </c>
      <c r="G278" s="206">
        <v>18</v>
      </c>
      <c r="H278" s="206" t="s">
        <v>717</v>
      </c>
      <c r="I278" s="206" t="s">
        <v>668</v>
      </c>
      <c r="J278" s="614">
        <f t="shared" si="36"/>
        <v>18</v>
      </c>
      <c r="K278" s="264">
        <f t="shared" si="37"/>
        <v>1.255272505103306</v>
      </c>
      <c r="L278" s="617">
        <f t="shared" si="38"/>
        <v>0.1350114759754579</v>
      </c>
      <c r="M278" s="206">
        <v>25</v>
      </c>
      <c r="N278" s="292" t="s">
        <v>575</v>
      </c>
      <c r="O278" s="146">
        <f>VLOOKUP(N278,References!$B$7:$F$197,5,FALSE)</f>
        <v>41</v>
      </c>
      <c r="R278"/>
    </row>
    <row r="279" spans="1:18" x14ac:dyDescent="0.2">
      <c r="A279" s="885"/>
      <c r="B279" s="887"/>
      <c r="C279" s="831"/>
      <c r="D279" s="831"/>
      <c r="E279" s="484" t="s">
        <v>83</v>
      </c>
      <c r="F279" s="468" t="s">
        <v>27</v>
      </c>
      <c r="G279" s="206">
        <v>44</v>
      </c>
      <c r="H279" s="206" t="s">
        <v>717</v>
      </c>
      <c r="I279" s="206" t="s">
        <v>668</v>
      </c>
      <c r="J279" s="614">
        <f t="shared" si="36"/>
        <v>44</v>
      </c>
      <c r="K279" s="264">
        <f t="shared" si="37"/>
        <v>1.6434526764861874</v>
      </c>
      <c r="L279" s="617">
        <f t="shared" si="38"/>
        <v>0.33002805238445265</v>
      </c>
      <c r="M279" s="206">
        <v>25</v>
      </c>
      <c r="N279" s="292" t="s">
        <v>575</v>
      </c>
      <c r="O279" s="146">
        <f>VLOOKUP(N279,References!$B$7:$F$197,5,FALSE)</f>
        <v>41</v>
      </c>
      <c r="R279"/>
    </row>
    <row r="280" spans="1:18" x14ac:dyDescent="0.2">
      <c r="A280" s="885"/>
      <c r="B280" s="887"/>
      <c r="C280" s="831"/>
      <c r="D280" s="831"/>
      <c r="E280" s="484" t="s">
        <v>83</v>
      </c>
      <c r="F280" s="468" t="s">
        <v>27</v>
      </c>
      <c r="G280" s="206">
        <v>876</v>
      </c>
      <c r="H280" s="206" t="s">
        <v>717</v>
      </c>
      <c r="I280" s="206" t="s">
        <v>668</v>
      </c>
      <c r="J280" s="614">
        <f t="shared" si="36"/>
        <v>876</v>
      </c>
      <c r="K280" s="264">
        <f t="shared" si="37"/>
        <v>2.9425041061680806</v>
      </c>
      <c r="L280" s="264">
        <f t="shared" si="38"/>
        <v>6.5705584974722848</v>
      </c>
      <c r="M280" s="206">
        <v>25</v>
      </c>
      <c r="N280" s="292" t="s">
        <v>524</v>
      </c>
      <c r="O280" s="146">
        <f>VLOOKUP(N280,References!$B$7:$F$197,5,FALSE)</f>
        <v>48</v>
      </c>
      <c r="R280"/>
    </row>
    <row r="281" spans="1:18" x14ac:dyDescent="0.2">
      <c r="A281" s="885"/>
      <c r="B281" s="887"/>
      <c r="C281" s="831"/>
      <c r="D281" s="831"/>
      <c r="E281" s="484" t="s">
        <v>83</v>
      </c>
      <c r="F281" s="468" t="s">
        <v>27</v>
      </c>
      <c r="G281" s="206">
        <v>713</v>
      </c>
      <c r="H281" s="206" t="s">
        <v>717</v>
      </c>
      <c r="I281" s="206" t="s">
        <v>668</v>
      </c>
      <c r="J281" s="614">
        <f t="shared" si="36"/>
        <v>713</v>
      </c>
      <c r="K281" s="264">
        <f t="shared" si="37"/>
        <v>2.8530895298518657</v>
      </c>
      <c r="L281" s="264">
        <f t="shared" si="38"/>
        <v>5.3479545761389717</v>
      </c>
      <c r="M281" s="206">
        <v>25</v>
      </c>
      <c r="N281" s="292" t="s">
        <v>525</v>
      </c>
      <c r="O281" s="146">
        <f>VLOOKUP(N281,References!$B$7:$F$197,5,FALSE)</f>
        <v>74</v>
      </c>
      <c r="R281"/>
    </row>
    <row r="282" spans="1:18" x14ac:dyDescent="0.2">
      <c r="A282" s="885"/>
      <c r="B282" s="887"/>
      <c r="C282" s="831"/>
      <c r="D282" s="831"/>
      <c r="E282" s="484" t="s">
        <v>83</v>
      </c>
      <c r="F282" s="468" t="s">
        <v>27</v>
      </c>
      <c r="G282" s="206">
        <v>1.34</v>
      </c>
      <c r="H282" s="206" t="s">
        <v>720</v>
      </c>
      <c r="I282" s="206" t="s">
        <v>672</v>
      </c>
      <c r="J282" s="614">
        <f t="shared" ref="J282:J320" si="42">IF(H282="Pa",G282,IF(H282="log-Pa",10^G282,IF(H282="mm Hg",G282*133.322,0)))</f>
        <v>21.877616239495538</v>
      </c>
      <c r="K282" s="264">
        <f t="shared" ref="K282:K320" si="43">IF(H282="Pa",LOG(G282),IF(H282="log-Pa",G282,IF(H282="mm Hg",LOG(G282*133.322),0)))</f>
        <v>1.34</v>
      </c>
      <c r="L282" s="617">
        <f t="shared" ref="L282:L320" si="44">IF(H282="Pa",G282/133.322,IF(H282="log-Pa",(10^G282)/133.322,IF(H282="mm Hg",G282,0)))</f>
        <v>0.1640960699621633</v>
      </c>
      <c r="M282" s="206" t="s">
        <v>722</v>
      </c>
      <c r="N282" s="292" t="s">
        <v>532</v>
      </c>
      <c r="O282" s="146">
        <f>VLOOKUP(N282,References!$B$7:$F$197,5,FALSE)</f>
        <v>77</v>
      </c>
      <c r="R282"/>
    </row>
    <row r="283" spans="1:18" x14ac:dyDescent="0.2">
      <c r="A283" s="885"/>
      <c r="B283" s="887"/>
      <c r="C283" s="831"/>
      <c r="D283" s="831"/>
      <c r="E283" s="484" t="s">
        <v>83</v>
      </c>
      <c r="F283" s="468" t="s">
        <v>27</v>
      </c>
      <c r="G283" s="209">
        <v>2.2000000000000002</v>
      </c>
      <c r="H283" s="206" t="s">
        <v>719</v>
      </c>
      <c r="I283" s="206" t="s">
        <v>726</v>
      </c>
      <c r="J283" s="614">
        <f t="shared" si="42"/>
        <v>293.30840000000001</v>
      </c>
      <c r="K283" s="264">
        <f t="shared" si="43"/>
        <v>2.4673245008305669</v>
      </c>
      <c r="L283" s="206">
        <f t="shared" si="44"/>
        <v>2.2000000000000002</v>
      </c>
      <c r="M283" s="206" t="s">
        <v>722</v>
      </c>
      <c r="N283" s="292" t="s">
        <v>677</v>
      </c>
      <c r="O283" s="146">
        <f>VLOOKUP(N283,References!$B$7:$F$197,5,FALSE)</f>
        <v>23</v>
      </c>
      <c r="R283"/>
    </row>
    <row r="284" spans="1:18" x14ac:dyDescent="0.2">
      <c r="A284" s="885"/>
      <c r="B284" s="887"/>
      <c r="C284" s="831"/>
      <c r="D284" s="831"/>
      <c r="E284" s="484" t="s">
        <v>83</v>
      </c>
      <c r="F284" s="468" t="s">
        <v>27</v>
      </c>
      <c r="G284" s="209">
        <v>0.38200000000000001</v>
      </c>
      <c r="H284" s="206" t="s">
        <v>719</v>
      </c>
      <c r="I284" s="206" t="s">
        <v>674</v>
      </c>
      <c r="J284" s="614">
        <f t="shared" si="42"/>
        <v>50.929003999999999</v>
      </c>
      <c r="K284" s="264">
        <f t="shared" si="43"/>
        <v>1.7069651829200692</v>
      </c>
      <c r="L284" s="617">
        <f t="shared" si="44"/>
        <v>0.38200000000000001</v>
      </c>
      <c r="M284" s="206" t="s">
        <v>722</v>
      </c>
      <c r="N284" s="292" t="s">
        <v>677</v>
      </c>
      <c r="O284" s="146">
        <f>VLOOKUP(N284,References!$B$7:$F$197,5,FALSE)</f>
        <v>23</v>
      </c>
      <c r="R284"/>
    </row>
    <row r="285" spans="1:18" x14ac:dyDescent="0.2">
      <c r="A285" s="886"/>
      <c r="B285" s="888"/>
      <c r="C285" s="832"/>
      <c r="D285" s="832"/>
      <c r="E285" s="485" t="s">
        <v>83</v>
      </c>
      <c r="F285" s="476" t="s">
        <v>27</v>
      </c>
      <c r="G285" s="447">
        <v>0.60099999999999998</v>
      </c>
      <c r="H285" s="226" t="s">
        <v>719</v>
      </c>
      <c r="I285" s="226" t="s">
        <v>676</v>
      </c>
      <c r="J285" s="620">
        <f t="shared" si="42"/>
        <v>80.126521999999994</v>
      </c>
      <c r="K285" s="278">
        <f t="shared" si="43"/>
        <v>1.9037762920110999</v>
      </c>
      <c r="L285" s="629">
        <f t="shared" si="44"/>
        <v>0.60099999999999998</v>
      </c>
      <c r="M285" s="226" t="s">
        <v>722</v>
      </c>
      <c r="N285" s="675" t="s">
        <v>677</v>
      </c>
      <c r="O285" s="189">
        <f>VLOOKUP(N285,References!$B$7:$F$197,5,FALSE)</f>
        <v>23</v>
      </c>
      <c r="R285"/>
    </row>
    <row r="286" spans="1:18" x14ac:dyDescent="0.2">
      <c r="A286" s="901" t="s">
        <v>86</v>
      </c>
      <c r="B286" s="887" t="s">
        <v>85</v>
      </c>
      <c r="C286" s="831">
        <v>464.1</v>
      </c>
      <c r="D286" s="831" t="s">
        <v>28</v>
      </c>
      <c r="E286" s="484" t="s">
        <v>85</v>
      </c>
      <c r="F286" s="468" t="s">
        <v>28</v>
      </c>
      <c r="G286" s="206">
        <v>0.82</v>
      </c>
      <c r="H286" s="206" t="s">
        <v>720</v>
      </c>
      <c r="I286" s="206" t="s">
        <v>668</v>
      </c>
      <c r="J286" s="264">
        <f t="shared" si="42"/>
        <v>6.6069344800759611</v>
      </c>
      <c r="K286" s="264">
        <f t="shared" si="43"/>
        <v>0.82</v>
      </c>
      <c r="L286" s="617">
        <f t="shared" si="44"/>
        <v>4.9556220879344449E-2</v>
      </c>
      <c r="M286" s="206">
        <v>25</v>
      </c>
      <c r="N286" s="292" t="s">
        <v>522</v>
      </c>
      <c r="O286" s="146">
        <f>VLOOKUP(N286,References!$B$7:$F$197,5,FALSE)</f>
        <v>11</v>
      </c>
      <c r="R286"/>
    </row>
    <row r="287" spans="1:18" x14ac:dyDescent="0.2">
      <c r="A287" s="901"/>
      <c r="B287" s="887"/>
      <c r="C287" s="831"/>
      <c r="D287" s="831"/>
      <c r="E287" s="484" t="s">
        <v>85</v>
      </c>
      <c r="F287" s="468" t="s">
        <v>28</v>
      </c>
      <c r="G287" s="206">
        <v>0.21</v>
      </c>
      <c r="H287" s="206" t="s">
        <v>720</v>
      </c>
      <c r="I287" s="206" t="s">
        <v>721</v>
      </c>
      <c r="J287" s="264">
        <f t="shared" si="42"/>
        <v>1.62181009735893</v>
      </c>
      <c r="K287" s="264">
        <f t="shared" si="43"/>
        <v>0.21</v>
      </c>
      <c r="L287" s="617">
        <f t="shared" si="44"/>
        <v>1.2164609722018346E-2</v>
      </c>
      <c r="M287" s="206">
        <v>25</v>
      </c>
      <c r="N287" s="292" t="s">
        <v>522</v>
      </c>
      <c r="O287" s="146">
        <f>VLOOKUP(N287,References!$B$7:$F$197,5,FALSE)</f>
        <v>11</v>
      </c>
      <c r="R287"/>
    </row>
    <row r="288" spans="1:18" x14ac:dyDescent="0.2">
      <c r="A288" s="901"/>
      <c r="B288" s="887"/>
      <c r="C288" s="831"/>
      <c r="D288" s="831"/>
      <c r="E288" s="484" t="s">
        <v>85</v>
      </c>
      <c r="F288" s="468" t="s">
        <v>28</v>
      </c>
      <c r="G288" s="206">
        <v>1.1299999999999999</v>
      </c>
      <c r="H288" s="206" t="s">
        <v>720</v>
      </c>
      <c r="I288" s="206" t="s">
        <v>725</v>
      </c>
      <c r="J288" s="264">
        <f t="shared" si="42"/>
        <v>13.489628825916535</v>
      </c>
      <c r="K288" s="264">
        <f t="shared" si="43"/>
        <v>1.1299999999999999</v>
      </c>
      <c r="L288" s="617">
        <f t="shared" si="44"/>
        <v>0.10118081656378193</v>
      </c>
      <c r="M288" s="206">
        <v>25</v>
      </c>
      <c r="N288" s="292" t="s">
        <v>593</v>
      </c>
      <c r="O288" s="146">
        <f>VLOOKUP(N288,References!$B$7:$F$197,5,FALSE)</f>
        <v>40</v>
      </c>
      <c r="R288"/>
    </row>
    <row r="289" spans="1:18" x14ac:dyDescent="0.2">
      <c r="A289" s="901"/>
      <c r="B289" s="887"/>
      <c r="C289" s="831"/>
      <c r="D289" s="831"/>
      <c r="E289" s="484" t="s">
        <v>85</v>
      </c>
      <c r="F289" s="468" t="s">
        <v>28</v>
      </c>
      <c r="G289" s="209">
        <v>0.6</v>
      </c>
      <c r="H289" s="206" t="s">
        <v>720</v>
      </c>
      <c r="I289" s="206" t="s">
        <v>668</v>
      </c>
      <c r="J289" s="264">
        <f t="shared" si="42"/>
        <v>3.9810717055349727</v>
      </c>
      <c r="K289" s="264">
        <f t="shared" si="43"/>
        <v>0.6</v>
      </c>
      <c r="L289" s="617">
        <f t="shared" si="44"/>
        <v>2.9860575940467236E-2</v>
      </c>
      <c r="M289" s="206">
        <v>25</v>
      </c>
      <c r="N289" s="292" t="s">
        <v>544</v>
      </c>
      <c r="O289" s="146">
        <f>VLOOKUP(N289,References!$B$7:$F$197,5,FALSE)</f>
        <v>7</v>
      </c>
      <c r="R289"/>
    </row>
    <row r="290" spans="1:18" x14ac:dyDescent="0.2">
      <c r="A290" s="901"/>
      <c r="B290" s="887"/>
      <c r="C290" s="831"/>
      <c r="D290" s="831"/>
      <c r="E290" s="484" t="s">
        <v>85</v>
      </c>
      <c r="F290" s="468" t="s">
        <v>28</v>
      </c>
      <c r="G290" s="209">
        <v>7.0000000000000007E-2</v>
      </c>
      <c r="H290" s="206" t="s">
        <v>720</v>
      </c>
      <c r="I290" s="206" t="s">
        <v>672</v>
      </c>
      <c r="J290" s="264">
        <f t="shared" si="42"/>
        <v>1.1748975549395295</v>
      </c>
      <c r="K290" s="264">
        <f t="shared" si="43"/>
        <v>7.0000000000000007E-2</v>
      </c>
      <c r="L290" s="615">
        <f t="shared" si="44"/>
        <v>8.8124807229079186E-3</v>
      </c>
      <c r="M290" s="206">
        <v>25</v>
      </c>
      <c r="N290" s="292" t="s">
        <v>544</v>
      </c>
      <c r="O290" s="146">
        <f>VLOOKUP(N290,References!$B$7:$F$197,5,FALSE)</f>
        <v>7</v>
      </c>
      <c r="R290"/>
    </row>
    <row r="291" spans="1:18" x14ac:dyDescent="0.2">
      <c r="A291" s="901"/>
      <c r="B291" s="887"/>
      <c r="C291" s="831"/>
      <c r="D291" s="831"/>
      <c r="E291" s="484" t="s">
        <v>85</v>
      </c>
      <c r="F291" s="468" t="s">
        <v>28</v>
      </c>
      <c r="G291" s="209">
        <v>-0.96</v>
      </c>
      <c r="H291" s="206" t="s">
        <v>720</v>
      </c>
      <c r="I291" s="206" t="s">
        <v>670</v>
      </c>
      <c r="J291" s="617">
        <f t="shared" si="42"/>
        <v>0.10964781961431849</v>
      </c>
      <c r="K291" s="264">
        <f t="shared" si="43"/>
        <v>-0.96</v>
      </c>
      <c r="L291" s="616">
        <f t="shared" si="44"/>
        <v>8.2242855353443914E-4</v>
      </c>
      <c r="M291" s="206">
        <v>25</v>
      </c>
      <c r="N291" s="292" t="s">
        <v>544</v>
      </c>
      <c r="O291" s="146">
        <f>VLOOKUP(N291,References!$B$7:$F$197,5,FALSE)</f>
        <v>7</v>
      </c>
      <c r="R291"/>
    </row>
    <row r="292" spans="1:18" x14ac:dyDescent="0.2">
      <c r="A292" s="901"/>
      <c r="B292" s="887"/>
      <c r="C292" s="831"/>
      <c r="D292" s="831"/>
      <c r="E292" s="484" t="s">
        <v>85</v>
      </c>
      <c r="F292" s="468" t="s">
        <v>28</v>
      </c>
      <c r="G292" s="209">
        <v>-0.14000000000000001</v>
      </c>
      <c r="H292" s="206" t="s">
        <v>720</v>
      </c>
      <c r="I292" s="206" t="s">
        <v>670</v>
      </c>
      <c r="J292" s="617">
        <f t="shared" si="42"/>
        <v>0.72443596007499</v>
      </c>
      <c r="K292" s="264">
        <f t="shared" si="43"/>
        <v>-0.14000000000000001</v>
      </c>
      <c r="L292" s="615">
        <f t="shared" si="44"/>
        <v>5.4337315677456836E-3</v>
      </c>
      <c r="M292" s="206">
        <v>25</v>
      </c>
      <c r="N292" s="292" t="s">
        <v>544</v>
      </c>
      <c r="O292" s="146">
        <f>VLOOKUP(N292,References!$B$7:$F$197,5,FALSE)</f>
        <v>7</v>
      </c>
      <c r="R292"/>
    </row>
    <row r="293" spans="1:18" x14ac:dyDescent="0.2">
      <c r="A293" s="901"/>
      <c r="B293" s="887"/>
      <c r="C293" s="831"/>
      <c r="D293" s="831"/>
      <c r="E293" s="484" t="s">
        <v>85</v>
      </c>
      <c r="F293" s="468" t="s">
        <v>28</v>
      </c>
      <c r="G293" s="209">
        <v>-0.51</v>
      </c>
      <c r="H293" s="206" t="s">
        <v>720</v>
      </c>
      <c r="I293" s="206" t="s">
        <v>673</v>
      </c>
      <c r="J293" s="617">
        <f t="shared" si="42"/>
        <v>0.30902954325135895</v>
      </c>
      <c r="K293" s="264">
        <f t="shared" si="43"/>
        <v>-0.51</v>
      </c>
      <c r="L293" s="615">
        <f t="shared" si="44"/>
        <v>2.3179185974659768E-3</v>
      </c>
      <c r="M293" s="206">
        <v>25</v>
      </c>
      <c r="N293" s="292" t="s">
        <v>544</v>
      </c>
      <c r="O293" s="146">
        <f>VLOOKUP(N293,References!$B$7:$F$197,5,FALSE)</f>
        <v>7</v>
      </c>
      <c r="R293"/>
    </row>
    <row r="294" spans="1:18" x14ac:dyDescent="0.2">
      <c r="A294" s="901"/>
      <c r="B294" s="887"/>
      <c r="C294" s="831"/>
      <c r="D294" s="831"/>
      <c r="E294" s="484" t="s">
        <v>85</v>
      </c>
      <c r="F294" s="468" t="s">
        <v>28</v>
      </c>
      <c r="G294" s="206">
        <v>3</v>
      </c>
      <c r="H294" s="206" t="s">
        <v>717</v>
      </c>
      <c r="I294" s="206" t="s">
        <v>668</v>
      </c>
      <c r="J294" s="614">
        <f t="shared" si="42"/>
        <v>3</v>
      </c>
      <c r="K294" s="264">
        <f t="shared" si="43"/>
        <v>0.47712125471966244</v>
      </c>
      <c r="L294" s="617">
        <f t="shared" si="44"/>
        <v>2.2501912662576319E-2</v>
      </c>
      <c r="M294" s="206">
        <v>21</v>
      </c>
      <c r="N294" s="292" t="s">
        <v>574</v>
      </c>
      <c r="O294" s="146">
        <f>VLOOKUP(N294,References!$B$7:$F$197,5,FALSE)</f>
        <v>36</v>
      </c>
      <c r="R294"/>
    </row>
    <row r="295" spans="1:18" x14ac:dyDescent="0.2">
      <c r="A295" s="901"/>
      <c r="B295" s="887"/>
      <c r="C295" s="831"/>
      <c r="D295" s="831"/>
      <c r="E295" s="484" t="s">
        <v>85</v>
      </c>
      <c r="F295" s="468" t="s">
        <v>28</v>
      </c>
      <c r="G295" s="206">
        <v>4</v>
      </c>
      <c r="H295" s="206" t="s">
        <v>717</v>
      </c>
      <c r="I295" s="206" t="s">
        <v>668</v>
      </c>
      <c r="J295" s="614">
        <f t="shared" si="42"/>
        <v>4</v>
      </c>
      <c r="K295" s="264">
        <f t="shared" si="43"/>
        <v>0.6020599913279624</v>
      </c>
      <c r="L295" s="617">
        <f t="shared" si="44"/>
        <v>3.0002550216768425E-2</v>
      </c>
      <c r="M295" s="206">
        <v>25</v>
      </c>
      <c r="N295" s="292" t="s">
        <v>575</v>
      </c>
      <c r="O295" s="146">
        <f>VLOOKUP(N295,References!$B$7:$F$197,5,FALSE)</f>
        <v>41</v>
      </c>
      <c r="R295"/>
    </row>
    <row r="296" spans="1:18" x14ac:dyDescent="0.2">
      <c r="A296" s="901"/>
      <c r="B296" s="887"/>
      <c r="C296" s="831"/>
      <c r="D296" s="831"/>
      <c r="E296" s="484" t="s">
        <v>85</v>
      </c>
      <c r="F296" s="468" t="s">
        <v>28</v>
      </c>
      <c r="G296" s="206">
        <v>7</v>
      </c>
      <c r="H296" s="206" t="s">
        <v>717</v>
      </c>
      <c r="I296" s="206" t="s">
        <v>668</v>
      </c>
      <c r="J296" s="614">
        <f t="shared" si="42"/>
        <v>7</v>
      </c>
      <c r="K296" s="264">
        <f t="shared" si="43"/>
        <v>0.84509804001425681</v>
      </c>
      <c r="L296" s="617">
        <f t="shared" si="44"/>
        <v>5.2504462879344745E-2</v>
      </c>
      <c r="M296" s="206">
        <v>25</v>
      </c>
      <c r="N296" s="292" t="s">
        <v>575</v>
      </c>
      <c r="O296" s="146">
        <f>VLOOKUP(N296,References!$B$7:$F$197,5,FALSE)</f>
        <v>41</v>
      </c>
      <c r="R296"/>
    </row>
    <row r="297" spans="1:18" x14ac:dyDescent="0.2">
      <c r="A297" s="901"/>
      <c r="B297" s="887"/>
      <c r="C297" s="831"/>
      <c r="D297" s="831"/>
      <c r="E297" s="484" t="s">
        <v>85</v>
      </c>
      <c r="F297" s="468" t="s">
        <v>28</v>
      </c>
      <c r="G297" s="206">
        <v>227</v>
      </c>
      <c r="H297" s="206" t="s">
        <v>717</v>
      </c>
      <c r="I297" s="206" t="s">
        <v>668</v>
      </c>
      <c r="J297" s="206">
        <f t="shared" si="42"/>
        <v>227</v>
      </c>
      <c r="K297" s="264">
        <f t="shared" si="43"/>
        <v>2.3560258571931225</v>
      </c>
      <c r="L297" s="264">
        <f t="shared" si="44"/>
        <v>1.7026447248016081</v>
      </c>
      <c r="M297" s="206">
        <v>25</v>
      </c>
      <c r="N297" s="292" t="s">
        <v>524</v>
      </c>
      <c r="O297" s="146">
        <f>VLOOKUP(N297,References!$B$7:$F$197,5,FALSE)</f>
        <v>48</v>
      </c>
      <c r="R297"/>
    </row>
    <row r="298" spans="1:18" x14ac:dyDescent="0.2">
      <c r="A298" s="901"/>
      <c r="B298" s="887"/>
      <c r="C298" s="831"/>
      <c r="D298" s="831"/>
      <c r="E298" s="484" t="s">
        <v>85</v>
      </c>
      <c r="F298" s="468" t="s">
        <v>28</v>
      </c>
      <c r="G298" s="206">
        <v>254</v>
      </c>
      <c r="H298" s="206" t="s">
        <v>717</v>
      </c>
      <c r="I298" s="206" t="s">
        <v>668</v>
      </c>
      <c r="J298" s="206">
        <f t="shared" si="42"/>
        <v>254</v>
      </c>
      <c r="K298" s="264">
        <f t="shared" si="43"/>
        <v>2.4048337166199381</v>
      </c>
      <c r="L298" s="264">
        <f t="shared" si="44"/>
        <v>1.9051619387647949</v>
      </c>
      <c r="M298" s="206">
        <v>25</v>
      </c>
      <c r="N298" s="292" t="s">
        <v>525</v>
      </c>
      <c r="O298" s="146">
        <f>VLOOKUP(N298,References!$B$7:$F$197,5,FALSE)</f>
        <v>74</v>
      </c>
      <c r="R298"/>
    </row>
    <row r="299" spans="1:18" x14ac:dyDescent="0.2">
      <c r="A299" s="901"/>
      <c r="B299" s="887"/>
      <c r="C299" s="831"/>
      <c r="D299" s="831"/>
      <c r="E299" s="484" t="s">
        <v>85</v>
      </c>
      <c r="F299" s="468" t="s">
        <v>28</v>
      </c>
      <c r="G299" s="206">
        <v>0.56000000000000005</v>
      </c>
      <c r="H299" s="206" t="s">
        <v>720</v>
      </c>
      <c r="I299" s="206" t="s">
        <v>672</v>
      </c>
      <c r="J299" s="264">
        <f t="shared" si="42"/>
        <v>3.630780547701014</v>
      </c>
      <c r="K299" s="264">
        <f t="shared" si="43"/>
        <v>0.56000000000000005</v>
      </c>
      <c r="L299" s="617">
        <f t="shared" si="44"/>
        <v>2.723316892711641E-2</v>
      </c>
      <c r="M299" s="206" t="s">
        <v>722</v>
      </c>
      <c r="N299" s="292" t="s">
        <v>532</v>
      </c>
      <c r="O299" s="146">
        <f>VLOOKUP(N299,References!$B$7:$F$197,5,FALSE)</f>
        <v>77</v>
      </c>
      <c r="R299"/>
    </row>
    <row r="300" spans="1:18" x14ac:dyDescent="0.2">
      <c r="A300" s="901"/>
      <c r="B300" s="887"/>
      <c r="C300" s="831"/>
      <c r="D300" s="831"/>
      <c r="E300" s="484" t="s">
        <v>85</v>
      </c>
      <c r="F300" s="468" t="s">
        <v>28</v>
      </c>
      <c r="G300" s="209">
        <v>0.23200000000000001</v>
      </c>
      <c r="H300" s="206" t="s">
        <v>719</v>
      </c>
      <c r="I300" s="206" t="s">
        <v>726</v>
      </c>
      <c r="J300" s="614">
        <f t="shared" si="42"/>
        <v>30.930704000000002</v>
      </c>
      <c r="K300" s="264">
        <f t="shared" si="43"/>
        <v>1.4903898048992601</v>
      </c>
      <c r="L300" s="617">
        <f t="shared" si="44"/>
        <v>0.23200000000000001</v>
      </c>
      <c r="M300" s="206" t="s">
        <v>722</v>
      </c>
      <c r="N300" s="292" t="s">
        <v>677</v>
      </c>
      <c r="O300" s="146">
        <f>VLOOKUP(N300,References!$B$7:$F$197,5,FALSE)</f>
        <v>23</v>
      </c>
      <c r="R300"/>
    </row>
    <row r="301" spans="1:18" x14ac:dyDescent="0.2">
      <c r="A301" s="901"/>
      <c r="B301" s="887"/>
      <c r="C301" s="831"/>
      <c r="D301" s="831"/>
      <c r="E301" s="484" t="s">
        <v>85</v>
      </c>
      <c r="F301" s="468" t="s">
        <v>28</v>
      </c>
      <c r="G301" s="209">
        <v>0.17</v>
      </c>
      <c r="H301" s="206" t="s">
        <v>719</v>
      </c>
      <c r="I301" s="206" t="s">
        <v>674</v>
      </c>
      <c r="J301" s="614">
        <f t="shared" si="42"/>
        <v>22.664740000000002</v>
      </c>
      <c r="K301" s="264">
        <f t="shared" si="43"/>
        <v>1.3553507413866344</v>
      </c>
      <c r="L301" s="617">
        <f t="shared" si="44"/>
        <v>0.17</v>
      </c>
      <c r="M301" s="206" t="s">
        <v>722</v>
      </c>
      <c r="N301" s="292" t="s">
        <v>677</v>
      </c>
      <c r="O301" s="146">
        <f>VLOOKUP(N301,References!$B$7:$F$197,5,FALSE)</f>
        <v>23</v>
      </c>
      <c r="R301"/>
    </row>
    <row r="302" spans="1:18" x14ac:dyDescent="0.2">
      <c r="A302" s="901"/>
      <c r="B302" s="887"/>
      <c r="C302" s="831"/>
      <c r="D302" s="831"/>
      <c r="E302" s="484" t="s">
        <v>85</v>
      </c>
      <c r="F302" s="468" t="s">
        <v>28</v>
      </c>
      <c r="G302" s="209">
        <v>0.20699999999999999</v>
      </c>
      <c r="H302" s="206" t="s">
        <v>719</v>
      </c>
      <c r="I302" s="206" t="s">
        <v>676</v>
      </c>
      <c r="J302" s="614">
        <f t="shared" si="42"/>
        <v>27.597653999999999</v>
      </c>
      <c r="K302" s="264">
        <f t="shared" si="43"/>
        <v>1.4408721654652781</v>
      </c>
      <c r="L302" s="617">
        <f t="shared" si="44"/>
        <v>0.20699999999999999</v>
      </c>
      <c r="M302" s="206" t="s">
        <v>722</v>
      </c>
      <c r="N302" s="292" t="s">
        <v>677</v>
      </c>
      <c r="O302" s="146">
        <f>VLOOKUP(N302,References!$B$7:$F$197,5,FALSE)</f>
        <v>23</v>
      </c>
      <c r="R302"/>
    </row>
    <row r="303" spans="1:18" x14ac:dyDescent="0.2">
      <c r="A303" s="901"/>
      <c r="B303" s="887"/>
      <c r="C303" s="831"/>
      <c r="D303" s="831"/>
      <c r="E303" s="484"/>
      <c r="F303" s="468"/>
      <c r="G303" s="403">
        <v>0.48</v>
      </c>
      <c r="H303" s="206" t="s">
        <v>720</v>
      </c>
      <c r="I303" s="206" t="s">
        <v>725</v>
      </c>
      <c r="J303" s="615">
        <f>IF(H303="Pa",G303,IF(H303="log-Pa",10^G303,IF(H303="mm Hg",G303*133.322,0)))</f>
        <v>3.0199517204020165</v>
      </c>
      <c r="K303" s="264">
        <f>IF(H303="Pa",LOG(G303),IF(H303="log-Pa",G303,IF(H303="mm Hg",LOG(G303*133.322),0)))</f>
        <v>0.48</v>
      </c>
      <c r="L303" s="616">
        <f>IF(H303="Pa",G303/133.322,IF(H303="log-Pa",(10^G303)/133.322,IF(H303="mm Hg",G303,0)))</f>
        <v>2.2651563285894426E-2</v>
      </c>
      <c r="M303" s="206">
        <v>25</v>
      </c>
      <c r="N303" s="292" t="s">
        <v>850</v>
      </c>
      <c r="O303" s="146">
        <f>VLOOKUP(N303,References!$B$7:$F$197,5,FALSE)</f>
        <v>85</v>
      </c>
      <c r="R303"/>
    </row>
    <row r="304" spans="1:18" x14ac:dyDescent="0.2">
      <c r="A304" s="901"/>
      <c r="B304" s="887"/>
      <c r="C304" s="831"/>
      <c r="D304" s="831"/>
      <c r="E304" s="484"/>
      <c r="F304" s="468"/>
      <c r="G304" s="403">
        <v>0.61</v>
      </c>
      <c r="H304" s="206" t="s">
        <v>720</v>
      </c>
      <c r="I304" s="206" t="s">
        <v>668</v>
      </c>
      <c r="J304" s="615">
        <f>IF(H304="Pa",G304,IF(H304="log-Pa",10^G304,IF(H304="mm Hg",G304*133.322,0)))</f>
        <v>4.0738027780411281</v>
      </c>
      <c r="K304" s="264">
        <f>IF(H304="Pa",LOG(G304),IF(H304="log-Pa",G304,IF(H304="mm Hg",LOG(G304*133.322),0)))</f>
        <v>0.61</v>
      </c>
      <c r="L304" s="616">
        <f>IF(H304="Pa",G304/133.322,IF(H304="log-Pa",(10^G304)/133.322,IF(H304="mm Hg",G304,0)))</f>
        <v>3.0556118105347415E-2</v>
      </c>
      <c r="M304" s="206">
        <v>25</v>
      </c>
      <c r="N304" s="292" t="s">
        <v>850</v>
      </c>
      <c r="O304" s="146">
        <f>VLOOKUP(N304,References!$B$7:$F$197,5,FALSE)</f>
        <v>85</v>
      </c>
      <c r="R304"/>
    </row>
    <row r="305" spans="1:18" x14ac:dyDescent="0.2">
      <c r="A305" s="901"/>
      <c r="B305" s="887"/>
      <c r="C305" s="831"/>
      <c r="D305" s="831"/>
      <c r="E305" s="484"/>
      <c r="F305" s="468"/>
      <c r="G305" s="403">
        <v>31</v>
      </c>
      <c r="H305" s="206" t="s">
        <v>717</v>
      </c>
      <c r="I305" s="206" t="s">
        <v>668</v>
      </c>
      <c r="J305" s="615">
        <f>IF(H305="Pa",G305,IF(H305="log-Pa",10^G305,IF(H305="mm Hg",G305*133.322,0)))</f>
        <v>31</v>
      </c>
      <c r="K305" s="264">
        <f>IF(H305="Pa",LOG(G305),IF(H305="log-Pa",G305,IF(H305="mm Hg",LOG(G305*133.322),0)))</f>
        <v>1.4913616938342726</v>
      </c>
      <c r="L305" s="616">
        <f>IF(H305="Pa",G305/133.322,IF(H305="log-Pa",(10^G305)/133.322,IF(H305="mm Hg",G305,0)))</f>
        <v>0.23251976417995529</v>
      </c>
      <c r="M305" s="206">
        <v>25</v>
      </c>
      <c r="N305" s="292" t="s">
        <v>864</v>
      </c>
      <c r="O305" s="146">
        <f>VLOOKUP(N305,References!$B$7:$F$197,5,FALSE)</f>
        <v>18</v>
      </c>
      <c r="R305"/>
    </row>
    <row r="306" spans="1:18" x14ac:dyDescent="0.2">
      <c r="A306" s="902" t="s">
        <v>88</v>
      </c>
      <c r="B306" s="891" t="s">
        <v>87</v>
      </c>
      <c r="C306" s="830">
        <v>564.1</v>
      </c>
      <c r="D306" s="830" t="s">
        <v>29</v>
      </c>
      <c r="E306" s="489" t="s">
        <v>87</v>
      </c>
      <c r="F306" s="475" t="s">
        <v>29</v>
      </c>
      <c r="G306" s="224">
        <v>-0.74</v>
      </c>
      <c r="H306" s="224" t="s">
        <v>720</v>
      </c>
      <c r="I306" s="224" t="s">
        <v>668</v>
      </c>
      <c r="J306" s="628">
        <f t="shared" si="42"/>
        <v>0.18197008586099833</v>
      </c>
      <c r="K306" s="276">
        <f t="shared" si="43"/>
        <v>-0.74</v>
      </c>
      <c r="L306" s="645">
        <f t="shared" si="44"/>
        <v>1.3648916597485661E-3</v>
      </c>
      <c r="M306" s="224">
        <v>25</v>
      </c>
      <c r="N306" s="674" t="s">
        <v>522</v>
      </c>
      <c r="O306" s="188">
        <f>VLOOKUP(N306,References!$B$7:$F$197,5,FALSE)</f>
        <v>11</v>
      </c>
      <c r="R306"/>
    </row>
    <row r="307" spans="1:18" x14ac:dyDescent="0.2">
      <c r="A307" s="901"/>
      <c r="B307" s="887"/>
      <c r="C307" s="831"/>
      <c r="D307" s="831"/>
      <c r="E307" s="484" t="s">
        <v>87</v>
      </c>
      <c r="F307" s="468" t="s">
        <v>29</v>
      </c>
      <c r="G307" s="206">
        <v>-0.88</v>
      </c>
      <c r="H307" s="206" t="s">
        <v>720</v>
      </c>
      <c r="I307" s="206" t="s">
        <v>721</v>
      </c>
      <c r="J307" s="617">
        <f t="shared" si="42"/>
        <v>0.1318256738556407</v>
      </c>
      <c r="K307" s="264">
        <f t="shared" si="43"/>
        <v>-0.88</v>
      </c>
      <c r="L307" s="615">
        <f t="shared" si="44"/>
        <v>9.8877659992829912E-4</v>
      </c>
      <c r="M307" s="206">
        <v>25</v>
      </c>
      <c r="N307" s="292" t="s">
        <v>522</v>
      </c>
      <c r="O307" s="146">
        <f>VLOOKUP(N307,References!$B$7:$F$197,5,FALSE)</f>
        <v>11</v>
      </c>
      <c r="R307"/>
    </row>
    <row r="308" spans="1:18" x14ac:dyDescent="0.2">
      <c r="A308" s="901"/>
      <c r="B308" s="887"/>
      <c r="C308" s="831"/>
      <c r="D308" s="831"/>
      <c r="E308" s="484" t="s">
        <v>87</v>
      </c>
      <c r="F308" s="468" t="s">
        <v>29</v>
      </c>
      <c r="G308" s="206">
        <v>0.69</v>
      </c>
      <c r="H308" s="206" t="s">
        <v>720</v>
      </c>
      <c r="I308" s="206" t="s">
        <v>725</v>
      </c>
      <c r="J308" s="617">
        <f t="shared" si="42"/>
        <v>4.8977881936844625</v>
      </c>
      <c r="K308" s="264">
        <f t="shared" si="43"/>
        <v>0.69</v>
      </c>
      <c r="L308" s="615">
        <f t="shared" si="44"/>
        <v>3.6736534058028403E-2</v>
      </c>
      <c r="M308" s="206">
        <v>25</v>
      </c>
      <c r="N308" s="292" t="s">
        <v>593</v>
      </c>
      <c r="O308" s="146">
        <f>VLOOKUP(N308,References!$B$7:$F$197,5,FALSE)</f>
        <v>40</v>
      </c>
      <c r="R308"/>
    </row>
    <row r="309" spans="1:18" x14ac:dyDescent="0.2">
      <c r="A309" s="901"/>
      <c r="B309" s="887"/>
      <c r="C309" s="831"/>
      <c r="D309" s="831"/>
      <c r="E309" s="484" t="s">
        <v>87</v>
      </c>
      <c r="F309" s="468" t="s">
        <v>29</v>
      </c>
      <c r="G309" s="209">
        <v>-0.69</v>
      </c>
      <c r="H309" s="206" t="s">
        <v>720</v>
      </c>
      <c r="I309" s="206" t="s">
        <v>668</v>
      </c>
      <c r="J309" s="617">
        <f t="shared" si="42"/>
        <v>0.20417379446695291</v>
      </c>
      <c r="K309" s="264">
        <f t="shared" si="43"/>
        <v>-0.69</v>
      </c>
      <c r="L309" s="615">
        <f t="shared" si="44"/>
        <v>1.5314336303607274E-3</v>
      </c>
      <c r="M309" s="206">
        <v>25</v>
      </c>
      <c r="N309" s="292" t="s">
        <v>544</v>
      </c>
      <c r="O309" s="146">
        <f>VLOOKUP(N309,References!$B$7:$F$197,5,FALSE)</f>
        <v>7</v>
      </c>
      <c r="R309"/>
    </row>
    <row r="310" spans="1:18" x14ac:dyDescent="0.2">
      <c r="A310" s="901"/>
      <c r="B310" s="887"/>
      <c r="C310" s="831"/>
      <c r="D310" s="831"/>
      <c r="E310" s="484" t="s">
        <v>87</v>
      </c>
      <c r="F310" s="468" t="s">
        <v>29</v>
      </c>
      <c r="G310" s="209">
        <v>-0.49</v>
      </c>
      <c r="H310" s="206" t="s">
        <v>720</v>
      </c>
      <c r="I310" s="206" t="s">
        <v>672</v>
      </c>
      <c r="J310" s="617">
        <f t="shared" si="42"/>
        <v>0.32359365692962827</v>
      </c>
      <c r="K310" s="264">
        <f t="shared" si="43"/>
        <v>-0.49</v>
      </c>
      <c r="L310" s="615">
        <f t="shared" si="44"/>
        <v>2.4271587354647265E-3</v>
      </c>
      <c r="M310" s="206">
        <v>25</v>
      </c>
      <c r="N310" s="292" t="s">
        <v>544</v>
      </c>
      <c r="O310" s="146">
        <f>VLOOKUP(N310,References!$B$7:$F$197,5,FALSE)</f>
        <v>7</v>
      </c>
      <c r="R310"/>
    </row>
    <row r="311" spans="1:18" x14ac:dyDescent="0.2">
      <c r="A311" s="901"/>
      <c r="B311" s="887"/>
      <c r="C311" s="831"/>
      <c r="D311" s="831"/>
      <c r="E311" s="484" t="s">
        <v>87</v>
      </c>
      <c r="F311" s="468" t="s">
        <v>29</v>
      </c>
      <c r="G311" s="209">
        <v>-1.86</v>
      </c>
      <c r="H311" s="206" t="s">
        <v>720</v>
      </c>
      <c r="I311" s="206" t="s">
        <v>670</v>
      </c>
      <c r="J311" s="617">
        <f t="shared" si="42"/>
        <v>1.3803842646028837E-2</v>
      </c>
      <c r="K311" s="264">
        <f t="shared" si="43"/>
        <v>-1.86</v>
      </c>
      <c r="L311" s="616">
        <f t="shared" si="44"/>
        <v>1.0353762054296243E-4</v>
      </c>
      <c r="M311" s="206">
        <v>25</v>
      </c>
      <c r="N311" s="292" t="s">
        <v>544</v>
      </c>
      <c r="O311" s="146">
        <f>VLOOKUP(N311,References!$B$7:$F$197,5,FALSE)</f>
        <v>7</v>
      </c>
      <c r="R311"/>
    </row>
    <row r="312" spans="1:18" x14ac:dyDescent="0.2">
      <c r="A312" s="901"/>
      <c r="B312" s="887"/>
      <c r="C312" s="831"/>
      <c r="D312" s="831"/>
      <c r="E312" s="484" t="s">
        <v>87</v>
      </c>
      <c r="F312" s="468" t="s">
        <v>29</v>
      </c>
      <c r="G312" s="209">
        <v>-0.62</v>
      </c>
      <c r="H312" s="206" t="s">
        <v>720</v>
      </c>
      <c r="I312" s="206" t="s">
        <v>670</v>
      </c>
      <c r="J312" s="617">
        <f t="shared" si="42"/>
        <v>0.23988329190194901</v>
      </c>
      <c r="K312" s="264">
        <f t="shared" si="43"/>
        <v>-0.62</v>
      </c>
      <c r="L312" s="615">
        <f t="shared" si="44"/>
        <v>1.7992776278629859E-3</v>
      </c>
      <c r="M312" s="206">
        <v>25</v>
      </c>
      <c r="N312" s="292" t="s">
        <v>544</v>
      </c>
      <c r="O312" s="146">
        <f>VLOOKUP(N312,References!$B$7:$F$197,5,FALSE)</f>
        <v>7</v>
      </c>
      <c r="R312"/>
    </row>
    <row r="313" spans="1:18" x14ac:dyDescent="0.2">
      <c r="A313" s="901"/>
      <c r="B313" s="887"/>
      <c r="C313" s="831"/>
      <c r="D313" s="831"/>
      <c r="E313" s="484" t="s">
        <v>87</v>
      </c>
      <c r="F313" s="468" t="s">
        <v>29</v>
      </c>
      <c r="G313" s="209">
        <v>-0.84</v>
      </c>
      <c r="H313" s="206" t="s">
        <v>720</v>
      </c>
      <c r="I313" s="206" t="s">
        <v>673</v>
      </c>
      <c r="J313" s="617">
        <f t="shared" si="42"/>
        <v>0.14454397707459271</v>
      </c>
      <c r="K313" s="264">
        <f t="shared" si="43"/>
        <v>-0.84</v>
      </c>
      <c r="L313" s="615">
        <f t="shared" si="44"/>
        <v>1.0841719826779729E-3</v>
      </c>
      <c r="M313" s="206">
        <v>25</v>
      </c>
      <c r="N313" s="292" t="s">
        <v>544</v>
      </c>
      <c r="O313" s="146">
        <f>VLOOKUP(N313,References!$B$7:$F$197,5,FALSE)</f>
        <v>7</v>
      </c>
      <c r="R313"/>
    </row>
    <row r="314" spans="1:18" x14ac:dyDescent="0.2">
      <c r="A314" s="901"/>
      <c r="B314" s="887"/>
      <c r="C314" s="831"/>
      <c r="D314" s="831"/>
      <c r="E314" s="484" t="s">
        <v>87</v>
      </c>
      <c r="F314" s="468" t="s">
        <v>29</v>
      </c>
      <c r="G314" s="206">
        <v>0.2</v>
      </c>
      <c r="H314" s="206" t="s">
        <v>717</v>
      </c>
      <c r="I314" s="206" t="s">
        <v>668</v>
      </c>
      <c r="J314" s="617">
        <f t="shared" si="42"/>
        <v>0.2</v>
      </c>
      <c r="K314" s="264">
        <f t="shared" si="43"/>
        <v>-0.69897000433601875</v>
      </c>
      <c r="L314" s="615">
        <f t="shared" si="44"/>
        <v>1.5001275108384212E-3</v>
      </c>
      <c r="M314" s="206">
        <v>25</v>
      </c>
      <c r="N314" s="292" t="s">
        <v>575</v>
      </c>
      <c r="O314" s="146">
        <f>VLOOKUP(N314,References!$B$7:$F$197,5,FALSE)</f>
        <v>41</v>
      </c>
      <c r="R314"/>
    </row>
    <row r="315" spans="1:18" x14ac:dyDescent="0.2">
      <c r="A315" s="901"/>
      <c r="B315" s="887"/>
      <c r="C315" s="831"/>
      <c r="D315" s="831"/>
      <c r="E315" s="484" t="s">
        <v>87</v>
      </c>
      <c r="F315" s="468" t="s">
        <v>29</v>
      </c>
      <c r="G315" s="206">
        <v>53</v>
      </c>
      <c r="H315" s="206" t="s">
        <v>717</v>
      </c>
      <c r="I315" s="206" t="s">
        <v>668</v>
      </c>
      <c r="J315" s="206">
        <f t="shared" si="42"/>
        <v>53</v>
      </c>
      <c r="K315" s="264">
        <f t="shared" si="43"/>
        <v>1.7242758696007889</v>
      </c>
      <c r="L315" s="617">
        <f t="shared" si="44"/>
        <v>0.39753379037218162</v>
      </c>
      <c r="M315" s="206">
        <v>25</v>
      </c>
      <c r="N315" s="292" t="s">
        <v>524</v>
      </c>
      <c r="O315" s="146">
        <f>VLOOKUP(N315,References!$B$7:$F$197,5,FALSE)</f>
        <v>48</v>
      </c>
      <c r="R315"/>
    </row>
    <row r="316" spans="1:18" x14ac:dyDescent="0.2">
      <c r="A316" s="901"/>
      <c r="B316" s="887"/>
      <c r="C316" s="831"/>
      <c r="D316" s="831"/>
      <c r="E316" s="484" t="s">
        <v>87</v>
      </c>
      <c r="F316" s="468" t="s">
        <v>29</v>
      </c>
      <c r="G316" s="206">
        <v>144</v>
      </c>
      <c r="H316" s="206" t="s">
        <v>717</v>
      </c>
      <c r="I316" s="206" t="s">
        <v>668</v>
      </c>
      <c r="J316" s="206">
        <f t="shared" si="42"/>
        <v>144</v>
      </c>
      <c r="K316" s="264">
        <f t="shared" si="43"/>
        <v>2.1583624920952498</v>
      </c>
      <c r="L316" s="264">
        <f t="shared" si="44"/>
        <v>1.0800918078036632</v>
      </c>
      <c r="M316" s="206">
        <v>25</v>
      </c>
      <c r="N316" s="292" t="s">
        <v>525</v>
      </c>
      <c r="O316" s="146">
        <f>VLOOKUP(N316,References!$B$7:$F$197,5,FALSE)</f>
        <v>74</v>
      </c>
      <c r="R316"/>
    </row>
    <row r="317" spans="1:18" x14ac:dyDescent="0.2">
      <c r="A317" s="901"/>
      <c r="B317" s="887"/>
      <c r="C317" s="831"/>
      <c r="D317" s="831"/>
      <c r="E317" s="484" t="s">
        <v>87</v>
      </c>
      <c r="F317" s="468" t="s">
        <v>29</v>
      </c>
      <c r="G317" s="206">
        <v>-0.26</v>
      </c>
      <c r="H317" s="206" t="s">
        <v>720</v>
      </c>
      <c r="I317" s="206" t="s">
        <v>672</v>
      </c>
      <c r="J317" s="617">
        <f t="shared" si="42"/>
        <v>0.54954087385762451</v>
      </c>
      <c r="K317" s="264">
        <f t="shared" si="43"/>
        <v>-0.26</v>
      </c>
      <c r="L317" s="615">
        <f t="shared" si="44"/>
        <v>4.1219069160200452E-3</v>
      </c>
      <c r="M317" s="206" t="s">
        <v>722</v>
      </c>
      <c r="N317" s="292" t="s">
        <v>532</v>
      </c>
      <c r="O317" s="146">
        <f>VLOOKUP(N317,References!$B$7:$F$197,5,FALSE)</f>
        <v>77</v>
      </c>
      <c r="R317"/>
    </row>
    <row r="318" spans="1:18" x14ac:dyDescent="0.2">
      <c r="A318" s="901"/>
      <c r="B318" s="887"/>
      <c r="C318" s="831"/>
      <c r="D318" s="831"/>
      <c r="E318" s="484" t="s">
        <v>87</v>
      </c>
      <c r="F318" s="468" t="s">
        <v>29</v>
      </c>
      <c r="G318" s="651">
        <v>6.1899999999999997E-2</v>
      </c>
      <c r="H318" s="206" t="s">
        <v>719</v>
      </c>
      <c r="I318" s="206" t="s">
        <v>726</v>
      </c>
      <c r="J318" s="264">
        <f t="shared" si="42"/>
        <v>8.2526317999999996</v>
      </c>
      <c r="K318" s="264">
        <f t="shared" si="43"/>
        <v>0.91659246902847846</v>
      </c>
      <c r="L318" s="617">
        <f t="shared" si="44"/>
        <v>6.1899999999999997E-2</v>
      </c>
      <c r="M318" s="206" t="s">
        <v>722</v>
      </c>
      <c r="N318" s="292" t="s">
        <v>677</v>
      </c>
      <c r="O318" s="146">
        <f>VLOOKUP(N318,References!$B$7:$F$197,5,FALSE)</f>
        <v>23</v>
      </c>
      <c r="R318"/>
    </row>
    <row r="319" spans="1:18" x14ac:dyDescent="0.2">
      <c r="A319" s="901"/>
      <c r="B319" s="887"/>
      <c r="C319" s="831"/>
      <c r="D319" s="831"/>
      <c r="E319" s="484" t="s">
        <v>87</v>
      </c>
      <c r="F319" s="468" t="s">
        <v>29</v>
      </c>
      <c r="G319" s="651">
        <v>2.0799999999999999E-2</v>
      </c>
      <c r="H319" s="206" t="s">
        <v>719</v>
      </c>
      <c r="I319" s="206" t="s">
        <v>674</v>
      </c>
      <c r="J319" s="264">
        <f t="shared" si="42"/>
        <v>2.7730975999999998</v>
      </c>
      <c r="K319" s="264">
        <f t="shared" si="43"/>
        <v>0.44296515497112199</v>
      </c>
      <c r="L319" s="617">
        <f t="shared" si="44"/>
        <v>2.0799999999999999E-2</v>
      </c>
      <c r="M319" s="206" t="s">
        <v>722</v>
      </c>
      <c r="N319" s="292" t="s">
        <v>677</v>
      </c>
      <c r="O319" s="146">
        <f>VLOOKUP(N319,References!$B$7:$F$197,5,FALSE)</f>
        <v>23</v>
      </c>
      <c r="R319"/>
    </row>
    <row r="320" spans="1:18" x14ac:dyDescent="0.2">
      <c r="A320" s="901"/>
      <c r="B320" s="887"/>
      <c r="C320" s="831"/>
      <c r="D320" s="831"/>
      <c r="E320" s="484" t="s">
        <v>87</v>
      </c>
      <c r="F320" s="468" t="s">
        <v>29</v>
      </c>
      <c r="G320" s="651">
        <v>5.45E-2</v>
      </c>
      <c r="H320" s="206" t="s">
        <v>719</v>
      </c>
      <c r="I320" s="206" t="s">
        <v>676</v>
      </c>
      <c r="J320" s="264">
        <f t="shared" si="42"/>
        <v>7.2660489999999998</v>
      </c>
      <c r="K320" s="264">
        <f t="shared" si="43"/>
        <v>0.86129832228500292</v>
      </c>
      <c r="L320" s="617">
        <f t="shared" si="44"/>
        <v>5.45E-2</v>
      </c>
      <c r="M320" s="206" t="s">
        <v>722</v>
      </c>
      <c r="N320" s="292" t="s">
        <v>677</v>
      </c>
      <c r="O320" s="146">
        <f>VLOOKUP(N320,References!$B$7:$F$197,5,FALSE)</f>
        <v>23</v>
      </c>
      <c r="R320"/>
    </row>
    <row r="321" spans="1:18" x14ac:dyDescent="0.2">
      <c r="A321" s="901"/>
      <c r="B321" s="887"/>
      <c r="C321" s="831"/>
      <c r="D321" s="831"/>
      <c r="E321" s="484"/>
      <c r="F321" s="468"/>
      <c r="G321" s="647">
        <v>-0.9</v>
      </c>
      <c r="H321" s="206" t="s">
        <v>720</v>
      </c>
      <c r="I321" s="206" t="s">
        <v>725</v>
      </c>
      <c r="J321" s="615">
        <f t="shared" ref="J321:J322" si="45">IF(H321="Pa",G321,IF(H321="log-Pa",10^G321,IF(H321="mm Hg",G321*133.322,0)))</f>
        <v>0.12589254117941667</v>
      </c>
      <c r="K321" s="264">
        <f t="shared" ref="K321:K322" si="46">IF(H321="Pa",LOG(G321),IF(H321="log-Pa",G321,IF(H321="mm Hg",LOG(G321*133.322),0)))</f>
        <v>-0.9</v>
      </c>
      <c r="L321" s="616">
        <f t="shared" ref="L321:L322" si="47">IF(H321="Pa",G321/133.322,IF(H321="log-Pa",(10^G321)/133.322,IF(H321="mm Hg",G321,0)))</f>
        <v>9.4427432216300888E-4</v>
      </c>
      <c r="M321" s="206">
        <v>25</v>
      </c>
      <c r="N321" s="292" t="s">
        <v>850</v>
      </c>
      <c r="O321" s="146">
        <f>VLOOKUP(N321,References!$B$7:$F$197,5,FALSE)</f>
        <v>85</v>
      </c>
      <c r="R321"/>
    </row>
    <row r="322" spans="1:18" ht="17" thickBot="1" x14ac:dyDescent="0.25">
      <c r="A322" s="901"/>
      <c r="B322" s="887"/>
      <c r="C322" s="831"/>
      <c r="D322" s="831"/>
      <c r="E322" s="484"/>
      <c r="F322" s="468"/>
      <c r="G322" s="647">
        <v>-0.35</v>
      </c>
      <c r="H322" s="206" t="s">
        <v>720</v>
      </c>
      <c r="I322" s="206" t="s">
        <v>668</v>
      </c>
      <c r="J322" s="615">
        <f t="shared" si="45"/>
        <v>0.44668359215096315</v>
      </c>
      <c r="K322" s="264">
        <f t="shared" si="46"/>
        <v>-0.35</v>
      </c>
      <c r="L322" s="616">
        <f t="shared" si="47"/>
        <v>3.3504117261289445E-3</v>
      </c>
      <c r="M322" s="206">
        <v>25</v>
      </c>
      <c r="N322" s="292" t="s">
        <v>850</v>
      </c>
      <c r="O322" s="146">
        <f>VLOOKUP(N322,References!$B$7:$F$197,5,FALSE)</f>
        <v>85</v>
      </c>
      <c r="R322"/>
    </row>
    <row r="323" spans="1:18" ht="17" thickBot="1" x14ac:dyDescent="0.25">
      <c r="A323" s="379" t="s">
        <v>187</v>
      </c>
      <c r="B323" s="203" t="s">
        <v>186</v>
      </c>
      <c r="C323" s="120"/>
      <c r="D323" s="120"/>
      <c r="E323" s="120"/>
      <c r="F323" s="120"/>
      <c r="G323" s="120"/>
      <c r="H323" s="120"/>
      <c r="I323" s="120"/>
      <c r="J323" s="120"/>
      <c r="K323" s="392"/>
      <c r="L323" s="120"/>
      <c r="M323" s="120"/>
      <c r="N323" s="120"/>
      <c r="O323" s="137"/>
      <c r="R323"/>
    </row>
    <row r="324" spans="1:18" ht="18" x14ac:dyDescent="0.2">
      <c r="A324" s="892" t="s">
        <v>130</v>
      </c>
      <c r="B324" s="893" t="s">
        <v>817</v>
      </c>
      <c r="C324" s="836">
        <v>330.19</v>
      </c>
      <c r="D324" s="836" t="s">
        <v>126</v>
      </c>
      <c r="E324" s="490" t="s">
        <v>762</v>
      </c>
      <c r="F324" s="466" t="s">
        <v>126</v>
      </c>
      <c r="G324" s="209">
        <v>2.59</v>
      </c>
      <c r="H324" s="209" t="s">
        <v>720</v>
      </c>
      <c r="I324" s="209" t="s">
        <v>672</v>
      </c>
      <c r="J324" s="672">
        <f t="shared" ref="J324:J334" si="48">IF(H324="Pa",G324,IF(H324="log-Pa",10^G324,IF(H324="mm Hg",G324*133.322,0)))</f>
        <v>389.04514499428063</v>
      </c>
      <c r="K324" s="648">
        <f t="shared" ref="K324:K334" si="49">IF(H324="Pa",LOG(G324),IF(H324="log-Pa",G324,IF(H324="mm Hg",LOG(G324*133.322),0)))</f>
        <v>2.59</v>
      </c>
      <c r="L324" s="648">
        <f t="shared" ref="L324:L334" si="50">IF(H324="Pa",G324/133.322,IF(H324="log-Pa",(10^G324)/133.322,IF(H324="mm Hg",G324,0)))</f>
        <v>2.9180866248202144</v>
      </c>
      <c r="M324" s="209" t="s">
        <v>722</v>
      </c>
      <c r="N324" s="673" t="s">
        <v>535</v>
      </c>
      <c r="O324" s="146">
        <f>VLOOKUP(N324,References!$B$7:$F$197,5,FALSE)</f>
        <v>24</v>
      </c>
      <c r="R324"/>
    </row>
    <row r="325" spans="1:18" ht="17.25" customHeight="1" x14ac:dyDescent="0.2">
      <c r="A325" s="892"/>
      <c r="B325" s="893"/>
      <c r="C325" s="836"/>
      <c r="D325" s="836"/>
      <c r="E325" s="490" t="s">
        <v>762</v>
      </c>
      <c r="F325" s="466" t="s">
        <v>126</v>
      </c>
      <c r="G325" s="647">
        <v>0.28199999999999997</v>
      </c>
      <c r="H325" s="209" t="s">
        <v>719</v>
      </c>
      <c r="I325" s="209" t="s">
        <v>674</v>
      </c>
      <c r="J325" s="672">
        <f t="shared" si="48"/>
        <v>37.596803999999999</v>
      </c>
      <c r="K325" s="648">
        <f t="shared" si="49"/>
        <v>1.5751509283277216</v>
      </c>
      <c r="L325" s="647">
        <f t="shared" si="50"/>
        <v>0.28199999999999997</v>
      </c>
      <c r="M325" s="209" t="s">
        <v>722</v>
      </c>
      <c r="N325" s="673" t="s">
        <v>677</v>
      </c>
      <c r="O325" s="146">
        <f>VLOOKUP(N325,References!$B$7:$F$197,5,FALSE)</f>
        <v>23</v>
      </c>
      <c r="R325"/>
    </row>
    <row r="326" spans="1:18" ht="18" x14ac:dyDescent="0.2">
      <c r="A326" s="900"/>
      <c r="B326" s="852"/>
      <c r="C326" s="843"/>
      <c r="D326" s="843"/>
      <c r="E326" s="494" t="s">
        <v>762</v>
      </c>
      <c r="F326" s="474" t="s">
        <v>126</v>
      </c>
      <c r="G326" s="667">
        <v>0.24099999999999999</v>
      </c>
      <c r="H326" s="447" t="s">
        <v>719</v>
      </c>
      <c r="I326" s="447" t="s">
        <v>676</v>
      </c>
      <c r="J326" s="679">
        <f t="shared" si="48"/>
        <v>32.130601999999996</v>
      </c>
      <c r="K326" s="680">
        <f t="shared" si="49"/>
        <v>1.5069188625832288</v>
      </c>
      <c r="L326" s="667">
        <f t="shared" si="50"/>
        <v>0.24099999999999999</v>
      </c>
      <c r="M326" s="447" t="s">
        <v>722</v>
      </c>
      <c r="N326" s="681" t="s">
        <v>677</v>
      </c>
      <c r="O326" s="189">
        <f>VLOOKUP(N326,References!$B$7:$F$197,5,FALSE)</f>
        <v>23</v>
      </c>
      <c r="R326"/>
    </row>
    <row r="327" spans="1:18" s="183" customFormat="1" x14ac:dyDescent="0.2">
      <c r="A327" s="838" t="s">
        <v>180</v>
      </c>
      <c r="B327" s="836" t="s">
        <v>182</v>
      </c>
      <c r="C327" s="854">
        <v>230</v>
      </c>
      <c r="D327" s="831" t="s">
        <v>184</v>
      </c>
      <c r="E327" s="209" t="s">
        <v>182</v>
      </c>
      <c r="F327" s="206" t="s">
        <v>184</v>
      </c>
      <c r="G327" s="366">
        <v>2.56</v>
      </c>
      <c r="H327" s="209" t="s">
        <v>719</v>
      </c>
      <c r="I327" s="490" t="s">
        <v>726</v>
      </c>
      <c r="J327" s="371">
        <f t="shared" si="48"/>
        <v>341.30432000000002</v>
      </c>
      <c r="K327" s="366">
        <f t="shared" si="49"/>
        <v>2.5331417853202098</v>
      </c>
      <c r="L327" s="366">
        <f t="shared" si="50"/>
        <v>2.56</v>
      </c>
      <c r="M327" s="209" t="s">
        <v>722</v>
      </c>
      <c r="N327" s="673" t="s">
        <v>677</v>
      </c>
      <c r="O327" s="146">
        <f>VLOOKUP(N327,References!$B$7:$F$197,5,FALSE)</f>
        <v>23</v>
      </c>
    </row>
    <row r="328" spans="1:18" s="183" customFormat="1" x14ac:dyDescent="0.2">
      <c r="A328" s="838"/>
      <c r="B328" s="836"/>
      <c r="C328" s="854"/>
      <c r="D328" s="831"/>
      <c r="E328" s="209" t="s">
        <v>182</v>
      </c>
      <c r="F328" s="206" t="s">
        <v>184</v>
      </c>
      <c r="G328" s="490">
        <v>7.9</v>
      </c>
      <c r="H328" s="209" t="s">
        <v>719</v>
      </c>
      <c r="I328" s="490" t="s">
        <v>674</v>
      </c>
      <c r="J328" s="371">
        <f t="shared" si="48"/>
        <v>1053.2438</v>
      </c>
      <c r="K328" s="366">
        <f t="shared" si="49"/>
        <v>3.0225289112988021</v>
      </c>
      <c r="L328" s="490">
        <f t="shared" si="50"/>
        <v>7.9</v>
      </c>
      <c r="M328" s="209" t="s">
        <v>722</v>
      </c>
      <c r="N328" s="673" t="s">
        <v>677</v>
      </c>
      <c r="O328" s="146">
        <f>VLOOKUP(N328,References!$B$7:$F$197,5,FALSE)</f>
        <v>23</v>
      </c>
    </row>
    <row r="329" spans="1:18" s="183" customFormat="1" x14ac:dyDescent="0.2">
      <c r="A329" s="838"/>
      <c r="B329" s="836"/>
      <c r="C329" s="854"/>
      <c r="D329" s="831"/>
      <c r="E329" s="209" t="s">
        <v>182</v>
      </c>
      <c r="F329" s="206" t="s">
        <v>184</v>
      </c>
      <c r="G329" s="367">
        <v>6.93E-2</v>
      </c>
      <c r="H329" s="209" t="s">
        <v>719</v>
      </c>
      <c r="I329" s="490" t="s">
        <v>676</v>
      </c>
      <c r="J329" s="366">
        <f t="shared" si="48"/>
        <v>9.2392146000000004</v>
      </c>
      <c r="K329" s="366">
        <f t="shared" si="49"/>
        <v>0.96563505462016719</v>
      </c>
      <c r="L329" s="367">
        <f t="shared" si="50"/>
        <v>6.93E-2</v>
      </c>
      <c r="M329" s="209" t="s">
        <v>722</v>
      </c>
      <c r="N329" s="673" t="s">
        <v>677</v>
      </c>
      <c r="O329" s="146">
        <f>VLOOKUP(N329,References!$B$7:$F$197,5,FALSE)</f>
        <v>23</v>
      </c>
    </row>
    <row r="330" spans="1:18" s="183" customFormat="1" x14ac:dyDescent="0.2">
      <c r="A330" s="841" t="s">
        <v>181</v>
      </c>
      <c r="B330" s="835" t="s">
        <v>183</v>
      </c>
      <c r="C330" s="873">
        <v>280</v>
      </c>
      <c r="D330" s="830" t="s">
        <v>185</v>
      </c>
      <c r="E330" s="253" t="s">
        <v>183</v>
      </c>
      <c r="F330" s="224" t="s">
        <v>185</v>
      </c>
      <c r="G330" s="369">
        <v>0.65900000000000003</v>
      </c>
      <c r="H330" s="253" t="s">
        <v>719</v>
      </c>
      <c r="I330" s="592" t="s">
        <v>726</v>
      </c>
      <c r="J330" s="370">
        <f t="shared" si="48"/>
        <v>87.859198000000006</v>
      </c>
      <c r="K330" s="368">
        <f t="shared" si="49"/>
        <v>1.9437872346023704</v>
      </c>
      <c r="L330" s="369">
        <f t="shared" si="50"/>
        <v>0.65900000000000003</v>
      </c>
      <c r="M330" s="253" t="s">
        <v>722</v>
      </c>
      <c r="N330" s="682" t="s">
        <v>677</v>
      </c>
      <c r="O330" s="188">
        <f>VLOOKUP(N330,References!$B$7:$F$197,5,FALSE)</f>
        <v>23</v>
      </c>
    </row>
    <row r="331" spans="1:18" s="183" customFormat="1" x14ac:dyDescent="0.2">
      <c r="A331" s="838"/>
      <c r="B331" s="836"/>
      <c r="C331" s="854"/>
      <c r="D331" s="831"/>
      <c r="E331" s="209" t="s">
        <v>183</v>
      </c>
      <c r="F331" s="206" t="s">
        <v>185</v>
      </c>
      <c r="G331" s="490">
        <v>2.1800000000000002</v>
      </c>
      <c r="H331" s="209" t="s">
        <v>719</v>
      </c>
      <c r="I331" s="490" t="s">
        <v>674</v>
      </c>
      <c r="J331" s="371">
        <f t="shared" si="48"/>
        <v>290.64196000000004</v>
      </c>
      <c r="K331" s="366">
        <f t="shared" si="49"/>
        <v>2.4633583136129653</v>
      </c>
      <c r="L331" s="366">
        <f t="shared" si="50"/>
        <v>2.1800000000000002</v>
      </c>
      <c r="M331" s="209" t="s">
        <v>722</v>
      </c>
      <c r="N331" s="673" t="s">
        <v>677</v>
      </c>
      <c r="O331" s="146">
        <f>VLOOKUP(N331,References!$B$7:$F$197,5,FALSE)</f>
        <v>23</v>
      </c>
    </row>
    <row r="332" spans="1:18" s="183" customFormat="1" x14ac:dyDescent="0.2">
      <c r="A332" s="842"/>
      <c r="B332" s="843"/>
      <c r="C332" s="855"/>
      <c r="D332" s="832"/>
      <c r="E332" s="447" t="s">
        <v>183</v>
      </c>
      <c r="F332" s="226" t="s">
        <v>185</v>
      </c>
      <c r="G332" s="494">
        <v>1.75</v>
      </c>
      <c r="H332" s="447" t="s">
        <v>719</v>
      </c>
      <c r="I332" s="494" t="s">
        <v>676</v>
      </c>
      <c r="J332" s="463">
        <f t="shared" si="48"/>
        <v>233.3135</v>
      </c>
      <c r="K332" s="464">
        <f t="shared" si="49"/>
        <v>2.3679398686946551</v>
      </c>
      <c r="L332" s="464">
        <f t="shared" si="50"/>
        <v>1.75</v>
      </c>
      <c r="M332" s="447" t="s">
        <v>722</v>
      </c>
      <c r="N332" s="681" t="s">
        <v>677</v>
      </c>
      <c r="O332" s="189">
        <f>VLOOKUP(N332,References!$B$7:$F$197,5,FALSE)</f>
        <v>23</v>
      </c>
    </row>
    <row r="333" spans="1:18" s="183" customFormat="1" x14ac:dyDescent="0.2">
      <c r="A333" s="834" t="s">
        <v>174</v>
      </c>
      <c r="B333" s="836" t="s">
        <v>175</v>
      </c>
      <c r="C333" s="854">
        <v>296</v>
      </c>
      <c r="D333" s="831" t="s">
        <v>176</v>
      </c>
      <c r="E333" s="209" t="s">
        <v>175</v>
      </c>
      <c r="F333" s="206" t="s">
        <v>176</v>
      </c>
      <c r="G333" s="367">
        <v>0.192</v>
      </c>
      <c r="H333" s="209" t="s">
        <v>719</v>
      </c>
      <c r="I333" s="490" t="s">
        <v>726</v>
      </c>
      <c r="J333" s="371">
        <f t="shared" si="48"/>
        <v>25.597824000000003</v>
      </c>
      <c r="K333" s="366">
        <f t="shared" si="49"/>
        <v>1.4082030487119102</v>
      </c>
      <c r="L333" s="367">
        <f t="shared" si="50"/>
        <v>0.192</v>
      </c>
      <c r="M333" s="209" t="s">
        <v>722</v>
      </c>
      <c r="N333" s="673" t="s">
        <v>677</v>
      </c>
      <c r="O333" s="146">
        <f>VLOOKUP(N333,References!$B$7:$F$197,5,FALSE)</f>
        <v>23</v>
      </c>
    </row>
    <row r="334" spans="1:18" s="183" customFormat="1" x14ac:dyDescent="0.2">
      <c r="A334" s="834"/>
      <c r="B334" s="836"/>
      <c r="C334" s="854"/>
      <c r="D334" s="831"/>
      <c r="E334" s="209" t="s">
        <v>175</v>
      </c>
      <c r="F334" s="206" t="s">
        <v>176</v>
      </c>
      <c r="G334" s="490">
        <v>0.31</v>
      </c>
      <c r="H334" s="209" t="s">
        <v>719</v>
      </c>
      <c r="I334" s="490" t="s">
        <v>674</v>
      </c>
      <c r="J334" s="371">
        <f t="shared" si="48"/>
        <v>41.329819999999998</v>
      </c>
      <c r="K334" s="366">
        <f t="shared" si="49"/>
        <v>1.6162635138426331</v>
      </c>
      <c r="L334" s="367">
        <f t="shared" si="50"/>
        <v>0.31</v>
      </c>
      <c r="M334" s="209" t="s">
        <v>722</v>
      </c>
      <c r="N334" s="673" t="s">
        <v>677</v>
      </c>
      <c r="O334" s="146">
        <f>VLOOKUP(N334,References!$B$7:$F$197,5,FALSE)</f>
        <v>23</v>
      </c>
    </row>
    <row r="335" spans="1:18" s="183" customFormat="1" x14ac:dyDescent="0.2">
      <c r="A335" s="834"/>
      <c r="B335" s="836"/>
      <c r="C335" s="854"/>
      <c r="D335" s="831"/>
      <c r="E335" s="209"/>
      <c r="F335" s="206"/>
      <c r="G335" s="429">
        <v>6.8999999999999997E-4</v>
      </c>
      <c r="H335" s="490" t="s">
        <v>719</v>
      </c>
      <c r="I335" s="490" t="s">
        <v>676</v>
      </c>
      <c r="J335" s="367">
        <f t="shared" ref="J335" si="51">IF(H335="Pa",G335,IF(H335="log-Pa",10^G335,IF(H335="mm Hg",G335*133.322,0)))</f>
        <v>9.1992179999999993E-2</v>
      </c>
      <c r="K335" s="366">
        <f t="shared" ref="K335" si="52">IF(H335="Pa",LOG(G335),IF(H335="log-Pa",G335,IF(H335="mm Hg",LOG(G335*133.322),0)))</f>
        <v>-1.0362490892543843</v>
      </c>
      <c r="L335" s="430">
        <f t="shared" ref="L335" si="53">IF(H335="Pa",G335/133.322,IF(H335="log-Pa",(10^G335)/133.322,IF(H335="mm Hg",G335,0)))</f>
        <v>6.8999999999999997E-4</v>
      </c>
      <c r="M335" s="209" t="s">
        <v>722</v>
      </c>
      <c r="N335" s="673" t="s">
        <v>677</v>
      </c>
      <c r="O335" s="146">
        <f>VLOOKUP(N335,References!$B$7:$F$197,5,FALSE)</f>
        <v>23</v>
      </c>
    </row>
    <row r="336" spans="1:18" s="183" customFormat="1" x14ac:dyDescent="0.2">
      <c r="A336" s="834"/>
      <c r="B336" s="836"/>
      <c r="C336" s="854"/>
      <c r="D336" s="831"/>
      <c r="E336" s="209"/>
      <c r="F336" s="206"/>
      <c r="G336" s="490">
        <v>92.88</v>
      </c>
      <c r="H336" s="209" t="s">
        <v>717</v>
      </c>
      <c r="I336" s="490" t="s">
        <v>668</v>
      </c>
      <c r="J336" s="367">
        <f t="shared" ref="J336" si="54">IF(H336="Pa",G336,IF(H336="log-Pa",10^G336,IF(H336="mm Hg",G336*133.322,0)))</f>
        <v>92.88</v>
      </c>
      <c r="K336" s="366">
        <f t="shared" ref="K336" si="55">IF(H336="Pa",LOG(G336),IF(H336="log-Pa",G336,IF(H336="mm Hg",LOG(G336*133.322),0)))</f>
        <v>1.9679222067305173</v>
      </c>
      <c r="L336" s="430">
        <f t="shared" ref="L336" si="56">IF(H336="Pa",G336/133.322,IF(H336="log-Pa",(10^G336)/133.322,IF(H336="mm Hg",G336,0)))</f>
        <v>0.69665921603336278</v>
      </c>
      <c r="M336" s="209">
        <v>20</v>
      </c>
      <c r="N336" s="673" t="s">
        <v>861</v>
      </c>
      <c r="O336" s="146">
        <f>VLOOKUP(N336,References!$B$7:$F$197,5,FALSE)</f>
        <v>67</v>
      </c>
    </row>
    <row r="337" spans="1:18" s="183" customFormat="1" ht="17" thickBot="1" x14ac:dyDescent="0.25">
      <c r="A337" s="834"/>
      <c r="B337" s="836"/>
      <c r="C337" s="854"/>
      <c r="D337" s="831"/>
      <c r="E337" s="209"/>
      <c r="F337" s="206"/>
      <c r="G337" s="490">
        <v>141.63999999999999</v>
      </c>
      <c r="H337" s="209" t="s">
        <v>717</v>
      </c>
      <c r="I337" s="490" t="s">
        <v>725</v>
      </c>
      <c r="J337" s="367">
        <f t="shared" ref="J337" si="57">IF(H337="Pa",G337,IF(H337="log-Pa",10^G337,IF(H337="mm Hg",G337*133.322,0)))</f>
        <v>141.63999999999999</v>
      </c>
      <c r="K337" s="366">
        <f t="shared" ref="K337" si="58">IF(H337="Pa",LOG(G337),IF(H337="log-Pa",G337,IF(H337="mm Hg",LOG(G337*133.322),0)))</f>
        <v>2.1511859180860733</v>
      </c>
      <c r="L337" s="430">
        <f t="shared" ref="L337" si="59">IF(H337="Pa",G337/133.322,IF(H337="log-Pa",(10^G337)/133.322,IF(H337="mm Hg",G337,0)))</f>
        <v>1.0623903031757698</v>
      </c>
      <c r="M337" s="209">
        <v>20</v>
      </c>
      <c r="N337" s="673" t="s">
        <v>861</v>
      </c>
      <c r="O337" s="146">
        <f>VLOOKUP(N337,References!$B$7:$F$197,5,FALSE)</f>
        <v>67</v>
      </c>
    </row>
    <row r="338" spans="1:18" s="17" customFormat="1" thickBot="1" x14ac:dyDescent="0.25">
      <c r="A338" s="204" t="s">
        <v>188</v>
      </c>
      <c r="B338" s="203" t="s">
        <v>189</v>
      </c>
      <c r="C338" s="203"/>
      <c r="D338" s="203"/>
      <c r="E338" s="203"/>
      <c r="F338" s="203"/>
      <c r="G338" s="203"/>
      <c r="H338" s="203"/>
      <c r="I338" s="203"/>
      <c r="J338" s="203"/>
      <c r="K338" s="451"/>
      <c r="L338" s="203"/>
      <c r="M338" s="203"/>
      <c r="N338" s="203"/>
      <c r="O338" s="452"/>
      <c r="P338" s="229"/>
      <c r="Q338" s="229"/>
    </row>
    <row r="339" spans="1:18" ht="32" x14ac:dyDescent="0.2">
      <c r="A339" s="482" t="s">
        <v>124</v>
      </c>
      <c r="B339" s="484" t="s">
        <v>919</v>
      </c>
      <c r="C339" s="468">
        <v>632.6</v>
      </c>
      <c r="D339" s="468" t="s">
        <v>127</v>
      </c>
      <c r="E339" s="484" t="s">
        <v>684</v>
      </c>
      <c r="F339" s="468" t="s">
        <v>127</v>
      </c>
      <c r="G339" s="683">
        <v>3.4699999999999998E-6</v>
      </c>
      <c r="H339" s="468" t="s">
        <v>719</v>
      </c>
      <c r="I339" s="468" t="s">
        <v>676</v>
      </c>
      <c r="J339" s="631">
        <f>IF(H339="Pa",G339,IF(H339="log-Pa",10^G339,IF(H339="mm Hg",G339*133.322,0)))</f>
        <v>4.6262734000000001E-4</v>
      </c>
      <c r="K339" s="486">
        <f>IF(H339="Pa",LOG(G339),IF(H339="log-Pa",G339,IF(H339="mm Hg",LOG(G339*133.322),0)))</f>
        <v>-3.3347687052007657</v>
      </c>
      <c r="L339" s="631">
        <f>IF(H339="Pa",G339/133.322,IF(H339="log-Pa",(10^G339)/133.322,IF(H339="mm Hg",G339,0)))</f>
        <v>3.4699999999999998E-6</v>
      </c>
      <c r="M339" s="468" t="s">
        <v>722</v>
      </c>
      <c r="N339" s="684" t="s">
        <v>677</v>
      </c>
      <c r="O339" s="146">
        <f>VLOOKUP(N339,References!$B$7:$F$197,5,FALSE)</f>
        <v>23</v>
      </c>
      <c r="P339" s="230"/>
      <c r="Q339" s="230"/>
      <c r="R339"/>
    </row>
    <row r="340" spans="1:18" ht="32" x14ac:dyDescent="0.2">
      <c r="A340" s="238" t="s">
        <v>125</v>
      </c>
      <c r="B340" s="234" t="s">
        <v>920</v>
      </c>
      <c r="C340" s="235">
        <v>532.6</v>
      </c>
      <c r="D340" s="235" t="s">
        <v>129</v>
      </c>
      <c r="E340" s="234" t="s">
        <v>685</v>
      </c>
      <c r="F340" s="235" t="s">
        <v>129</v>
      </c>
      <c r="G340" s="685">
        <v>2.2500000000000001E-6</v>
      </c>
      <c r="H340" s="235" t="s">
        <v>719</v>
      </c>
      <c r="I340" s="235" t="s">
        <v>676</v>
      </c>
      <c r="J340" s="686">
        <f>IF(H340="Pa",G340,IF(H340="log-Pa",10^G340,IF(H340="mm Hg",G340*133.322,0)))</f>
        <v>2.9997450000000001E-4</v>
      </c>
      <c r="K340" s="687">
        <f>IF(H340="Pa",LOG(G340),IF(H340="log-Pa",G340,IF(H340="mm Hg",LOG(G340*133.322),0)))</f>
        <v>-3.522915661880277</v>
      </c>
      <c r="L340" s="686">
        <f>IF(H340="Pa",G340/133.322,IF(H340="log-Pa",(10^G340)/133.322,IF(H340="mm Hg",G340,0)))</f>
        <v>2.2500000000000001E-6</v>
      </c>
      <c r="M340" s="235" t="s">
        <v>722</v>
      </c>
      <c r="N340" s="688" t="s">
        <v>677</v>
      </c>
      <c r="O340" s="191">
        <f>VLOOKUP(N340,References!$B$7:$F$197,5,FALSE)</f>
        <v>23</v>
      </c>
      <c r="P340" s="230"/>
      <c r="Q340" s="230"/>
      <c r="R340"/>
    </row>
    <row r="341" spans="1:18" s="183" customFormat="1" x14ac:dyDescent="0.2">
      <c r="A341" s="834" t="s">
        <v>177</v>
      </c>
      <c r="B341" s="836" t="s">
        <v>178</v>
      </c>
      <c r="C341" s="836">
        <v>316.10000000000002</v>
      </c>
      <c r="D341" s="831" t="s">
        <v>179</v>
      </c>
      <c r="E341" s="490" t="s">
        <v>178</v>
      </c>
      <c r="F341" s="206" t="s">
        <v>179</v>
      </c>
      <c r="G341" s="367">
        <v>0.29399999999999998</v>
      </c>
      <c r="H341" s="206" t="s">
        <v>719</v>
      </c>
      <c r="I341" s="490" t="s">
        <v>726</v>
      </c>
      <c r="J341" s="614">
        <f>IF(H341="Pa",G341,IF(H341="log-Pa",10^G341,IF(H341="mm Hg",G341*133.322,0)))</f>
        <v>39.196667999999995</v>
      </c>
      <c r="K341" s="264">
        <f>IF(H341="Pa",LOG(G341),IF(H341="log-Pa",G341,IF(H341="mm Hg",LOG(G341*133.322),0)))</f>
        <v>1.5932491504205177</v>
      </c>
      <c r="L341" s="617">
        <f>IF(H341="Pa",G341/133.322,IF(H341="log-Pa",(10^G341)/133.322,IF(H341="mm Hg",G341,0)))</f>
        <v>0.29399999999999998</v>
      </c>
      <c r="M341" s="206" t="s">
        <v>722</v>
      </c>
      <c r="N341" s="292" t="s">
        <v>677</v>
      </c>
      <c r="O341" s="146">
        <f>VLOOKUP(N341,References!$B$7:$F$197,5,FALSE)</f>
        <v>23</v>
      </c>
      <c r="P341" s="230"/>
      <c r="Q341" s="230"/>
    </row>
    <row r="342" spans="1:18" s="183" customFormat="1" ht="17" thickBot="1" x14ac:dyDescent="0.25">
      <c r="A342" s="834"/>
      <c r="B342" s="836"/>
      <c r="C342" s="836"/>
      <c r="D342" s="831"/>
      <c r="E342" s="490" t="s">
        <v>178</v>
      </c>
      <c r="F342" s="206" t="s">
        <v>179</v>
      </c>
      <c r="G342" s="430">
        <v>1.2500000000000001E-6</v>
      </c>
      <c r="H342" s="206" t="s">
        <v>719</v>
      </c>
      <c r="I342" s="490" t="s">
        <v>676</v>
      </c>
      <c r="J342" s="616">
        <f>IF(H342="Pa",G342,IF(H342="log-Pa",10^G342,IF(H342="mm Hg",G342*133.322,0)))</f>
        <v>1.6665250000000002E-4</v>
      </c>
      <c r="K342" s="264">
        <f>IF(H342="Pa",LOG(G342),IF(H342="log-Pa",G342,IF(H342="mm Hg",LOG(G342*133.322),0)))</f>
        <v>-3.7781881669835831</v>
      </c>
      <c r="L342" s="616">
        <f>IF(H342="Pa",G342/133.322,IF(H342="log-Pa",(10^G342)/133.322,IF(H342="mm Hg",G342,0)))</f>
        <v>1.2500000000000001E-6</v>
      </c>
      <c r="M342" s="206" t="s">
        <v>722</v>
      </c>
      <c r="N342" s="292" t="s">
        <v>677</v>
      </c>
      <c r="O342" s="146">
        <f>VLOOKUP(N342,References!$B$7:$F$197,5,FALSE)</f>
        <v>23</v>
      </c>
      <c r="P342" s="230"/>
      <c r="Q342" s="230"/>
    </row>
    <row r="343" spans="1:18" ht="17" thickBot="1" x14ac:dyDescent="0.25">
      <c r="A343" s="379" t="s">
        <v>190</v>
      </c>
      <c r="B343" s="239"/>
      <c r="C343" s="121"/>
      <c r="D343" s="121"/>
      <c r="E343" s="118"/>
      <c r="F343" s="262"/>
      <c r="G343" s="262"/>
      <c r="H343" s="262"/>
      <c r="I343" s="262"/>
      <c r="J343" s="262"/>
      <c r="K343" s="448"/>
      <c r="L343" s="262"/>
      <c r="M343" s="262"/>
      <c r="N343" s="262"/>
      <c r="O343" s="465"/>
      <c r="P343" s="231"/>
      <c r="Q343" s="231"/>
      <c r="R343"/>
    </row>
    <row r="344" spans="1:18" x14ac:dyDescent="0.2">
      <c r="A344" s="885" t="s">
        <v>123</v>
      </c>
      <c r="B344" s="887" t="s">
        <v>122</v>
      </c>
      <c r="C344" s="849">
        <v>378.1</v>
      </c>
      <c r="D344" s="831" t="s">
        <v>128</v>
      </c>
      <c r="E344" s="484" t="s">
        <v>122</v>
      </c>
      <c r="F344" s="468" t="s">
        <v>128</v>
      </c>
      <c r="G344" s="206">
        <v>1.37</v>
      </c>
      <c r="H344" s="206" t="s">
        <v>720</v>
      </c>
      <c r="I344" s="206" t="s">
        <v>672</v>
      </c>
      <c r="J344" s="614">
        <f>IF(H344="Pa",G344,IF(H344="log-Pa",10^G344,IF(H344="mm Hg",G344*133.322,0)))</f>
        <v>23.442288153199236</v>
      </c>
      <c r="K344" s="264">
        <f>IF(H344="Pa",LOG(G344),IF(H344="log-Pa",G344,IF(H344="mm Hg",LOG(G344*133.322),0)))</f>
        <v>1.37</v>
      </c>
      <c r="L344" s="617">
        <f>IF(H344="Pa",G344/133.322,IF(H344="log-Pa",(10^G344)/133.322,IF(H344="mm Hg",G344,0)))</f>
        <v>0.1758321068780789</v>
      </c>
      <c r="M344" s="206" t="s">
        <v>722</v>
      </c>
      <c r="N344" s="292" t="s">
        <v>532</v>
      </c>
      <c r="O344" s="146">
        <f>VLOOKUP(N344,References!$B$7:$F$197,5,FALSE)</f>
        <v>77</v>
      </c>
      <c r="R344"/>
    </row>
    <row r="345" spans="1:18" x14ac:dyDescent="0.2">
      <c r="A345" s="885"/>
      <c r="B345" s="887"/>
      <c r="C345" s="849"/>
      <c r="D345" s="831"/>
      <c r="E345" s="484" t="s">
        <v>122</v>
      </c>
      <c r="F345" s="468" t="s">
        <v>128</v>
      </c>
      <c r="G345" s="209">
        <v>1.75</v>
      </c>
      <c r="H345" s="206" t="s">
        <v>720</v>
      </c>
      <c r="I345" s="206" t="s">
        <v>672</v>
      </c>
      <c r="J345" s="614">
        <f>IF(H345="Pa",G345,IF(H345="log-Pa",10^G345,IF(H345="mm Hg",G345*133.322,0)))</f>
        <v>56.234132519034915</v>
      </c>
      <c r="K345" s="264">
        <f>IF(H345="Pa",LOG(G345),IF(H345="log-Pa",G345,IF(H345="mm Hg",LOG(G345*133.322),0)))</f>
        <v>1.75</v>
      </c>
      <c r="L345" s="617">
        <f>IF(H345="Pa",G345/133.322,IF(H345="log-Pa",(10^G345)/133.322,IF(H345="mm Hg",G345,0)))</f>
        <v>0.42179184619968885</v>
      </c>
      <c r="M345" s="206" t="s">
        <v>722</v>
      </c>
      <c r="N345" s="292" t="s">
        <v>535</v>
      </c>
      <c r="O345" s="146">
        <f>VLOOKUP(N345,References!$B$7:$F$197,5,FALSE)</f>
        <v>24</v>
      </c>
      <c r="R345"/>
    </row>
    <row r="346" spans="1:18" x14ac:dyDescent="0.2">
      <c r="A346" s="885"/>
      <c r="B346" s="887"/>
      <c r="C346" s="849"/>
      <c r="D346" s="831"/>
      <c r="E346" s="484" t="s">
        <v>122</v>
      </c>
      <c r="F346" s="468" t="s">
        <v>128</v>
      </c>
      <c r="G346" s="651">
        <v>2.64E-2</v>
      </c>
      <c r="H346" s="206" t="s">
        <v>719</v>
      </c>
      <c r="I346" s="206" t="s">
        <v>674</v>
      </c>
      <c r="J346" s="264">
        <f>IF(H346="Pa",G346,IF(H346="log-Pa",10^G346,IF(H346="mm Hg",G346*133.322,0)))</f>
        <v>3.5197007999999999</v>
      </c>
      <c r="K346" s="264">
        <f>IF(H346="Pa",LOG(G346),IF(H346="log-Pa",G346,IF(H346="mm Hg",LOG(G346*133.322),0)))</f>
        <v>0.54650574687819153</v>
      </c>
      <c r="L346" s="617">
        <f>IF(H346="Pa",G346/133.322,IF(H346="log-Pa",(10^G346)/133.322,IF(H346="mm Hg",G346,0)))</f>
        <v>2.64E-2</v>
      </c>
      <c r="M346" s="206" t="s">
        <v>722</v>
      </c>
      <c r="N346" s="292" t="s">
        <v>677</v>
      </c>
      <c r="O346" s="146">
        <f>VLOOKUP(N346,References!$B$7:$F$197,5,FALSE)</f>
        <v>23</v>
      </c>
      <c r="R346"/>
    </row>
    <row r="347" spans="1:18" ht="17" thickBot="1" x14ac:dyDescent="0.25">
      <c r="A347" s="894"/>
      <c r="B347" s="895"/>
      <c r="C347" s="896"/>
      <c r="D347" s="845"/>
      <c r="E347" s="492" t="s">
        <v>122</v>
      </c>
      <c r="F347" s="469" t="s">
        <v>128</v>
      </c>
      <c r="G347" s="689">
        <v>6.8399999999999997E-6</v>
      </c>
      <c r="H347" s="216" t="s">
        <v>719</v>
      </c>
      <c r="I347" s="216" t="s">
        <v>676</v>
      </c>
      <c r="J347" s="690">
        <f>IF(H347="Pa",G347,IF(H347="log-Pa",10^G347,IF(H347="mm Hg",G347*133.322,0)))</f>
        <v>9.1192247999999994E-4</v>
      </c>
      <c r="K347" s="455">
        <f>IF(H347="Pa",LOG(G347),IF(H347="log-Pa",G347,IF(H347="mm Hg",LOG(G347*133.322),0)))</f>
        <v>-3.0400420782715232</v>
      </c>
      <c r="L347" s="690">
        <f>IF(H347="Pa",G347/133.322,IF(H347="log-Pa",(10^G347)/133.322,IF(H347="mm Hg",G347,0)))</f>
        <v>6.8399999999999997E-6</v>
      </c>
      <c r="M347" s="216" t="s">
        <v>722</v>
      </c>
      <c r="N347" s="691" t="s">
        <v>677</v>
      </c>
      <c r="O347" s="148">
        <f>VLOOKUP(N347,References!$B$7:$F$197,5,FALSE)</f>
        <v>23</v>
      </c>
      <c r="R347"/>
    </row>
    <row r="349" spans="1:18" x14ac:dyDescent="0.2">
      <c r="A349" s="93" t="s">
        <v>730</v>
      </c>
      <c r="R349"/>
    </row>
    <row r="350" spans="1:18" x14ac:dyDescent="0.2">
      <c r="A350" s="2" t="s">
        <v>838</v>
      </c>
      <c r="R350"/>
    </row>
    <row r="351" spans="1:18" x14ac:dyDescent="0.2">
      <c r="A351" s="17" t="s">
        <v>831</v>
      </c>
    </row>
    <row r="352" spans="1:18" x14ac:dyDescent="0.2">
      <c r="A352" s="17" t="s">
        <v>816</v>
      </c>
    </row>
    <row r="353" spans="1:18" x14ac:dyDescent="0.2">
      <c r="A353" s="2" t="s">
        <v>833</v>
      </c>
      <c r="R353"/>
    </row>
    <row r="354" spans="1:18" x14ac:dyDescent="0.2">
      <c r="A354" s="17" t="s">
        <v>113</v>
      </c>
    </row>
    <row r="355" spans="1:18" x14ac:dyDescent="0.2">
      <c r="A355" s="93" t="s">
        <v>814</v>
      </c>
      <c r="R355"/>
    </row>
    <row r="356" spans="1:18" x14ac:dyDescent="0.2">
      <c r="A356" s="93" t="s">
        <v>579</v>
      </c>
      <c r="R356"/>
    </row>
    <row r="357" spans="1:18" x14ac:dyDescent="0.2">
      <c r="A357" s="93" t="s">
        <v>732</v>
      </c>
      <c r="R357"/>
    </row>
    <row r="358" spans="1:18" x14ac:dyDescent="0.2">
      <c r="A358" s="93" t="s">
        <v>733</v>
      </c>
      <c r="R358"/>
    </row>
    <row r="359" spans="1:18" x14ac:dyDescent="0.2">
      <c r="A359" s="11" t="s">
        <v>734</v>
      </c>
      <c r="R359"/>
    </row>
    <row r="360" spans="1:18" x14ac:dyDescent="0.2">
      <c r="A360" s="93" t="s">
        <v>735</v>
      </c>
      <c r="R360"/>
    </row>
    <row r="361" spans="1:18" x14ac:dyDescent="0.2">
      <c r="A361" s="93" t="s">
        <v>736</v>
      </c>
      <c r="R361"/>
    </row>
    <row r="362" spans="1:18" x14ac:dyDescent="0.2">
      <c r="A362" s="93" t="s">
        <v>737</v>
      </c>
      <c r="R362"/>
    </row>
    <row r="363" spans="1:18" x14ac:dyDescent="0.2">
      <c r="A363" s="93" t="s">
        <v>738</v>
      </c>
      <c r="R363"/>
    </row>
    <row r="364" spans="1:18" x14ac:dyDescent="0.2">
      <c r="A364" s="93" t="s">
        <v>739</v>
      </c>
      <c r="R364"/>
    </row>
    <row r="365" spans="1:18" x14ac:dyDescent="0.2">
      <c r="A365" s="93" t="s">
        <v>740</v>
      </c>
      <c r="R365"/>
    </row>
    <row r="366" spans="1:18" x14ac:dyDescent="0.2">
      <c r="R366"/>
    </row>
    <row r="368" spans="1:18" x14ac:dyDescent="0.2">
      <c r="A368" s="93"/>
    </row>
    <row r="369" spans="1:1" x14ac:dyDescent="0.2">
      <c r="A369" s="2"/>
    </row>
    <row r="370" spans="1:1" x14ac:dyDescent="0.2">
      <c r="A370" s="2"/>
    </row>
    <row r="371" spans="1:1" x14ac:dyDescent="0.2">
      <c r="A371" s="17"/>
    </row>
    <row r="372" spans="1:1" x14ac:dyDescent="0.2">
      <c r="A372" s="17"/>
    </row>
    <row r="373" spans="1:1" x14ac:dyDescent="0.2">
      <c r="A373" s="2"/>
    </row>
    <row r="374" spans="1:1" x14ac:dyDescent="0.2">
      <c r="A374" s="17"/>
    </row>
    <row r="375" spans="1:1" x14ac:dyDescent="0.2">
      <c r="A375" s="74"/>
    </row>
    <row r="376" spans="1:1" x14ac:dyDescent="0.2">
      <c r="A376" s="76"/>
    </row>
    <row r="377" spans="1:1" x14ac:dyDescent="0.2">
      <c r="A377" s="77"/>
    </row>
    <row r="378" spans="1:1" x14ac:dyDescent="0.2">
      <c r="A378" s="76"/>
    </row>
    <row r="379" spans="1:1" x14ac:dyDescent="0.2">
      <c r="A379" s="400"/>
    </row>
    <row r="380" spans="1:1" x14ac:dyDescent="0.2">
      <c r="A380" s="400"/>
    </row>
    <row r="381" spans="1:1" x14ac:dyDescent="0.2">
      <c r="A381" s="76"/>
    </row>
    <row r="382" spans="1:1" x14ac:dyDescent="0.2">
      <c r="A382" s="400"/>
    </row>
    <row r="383" spans="1:1" x14ac:dyDescent="0.2">
      <c r="A383" s="400"/>
    </row>
    <row r="384" spans="1:1" x14ac:dyDescent="0.2">
      <c r="A384" s="400"/>
    </row>
  </sheetData>
  <sheetProtection algorithmName="SHA-512" hashValue="GlhUV6UJSRQeC/dUVl8Fp8Cug0gZ7vh3peqAX+rZf9GHYUGnKU495pJYrrnk8QlJkOCMpyIREUZo/oPOXZP/Cw==" saltValue="ZauWmOumPRxVsW+Oh9a5hg==" spinCount="100000" sheet="1" objects="1" scenarios="1"/>
  <autoFilter ref="A6:O347" xr:uid="{204B5616-AEF9-4DEA-A8FE-F0F86D304893}">
    <filterColumn colId="9" showButton="0"/>
    <filterColumn colId="10" showButton="0"/>
  </autoFilter>
  <mergeCells count="170">
    <mergeCell ref="A306:A322"/>
    <mergeCell ref="B306:B322"/>
    <mergeCell ref="C306:C322"/>
    <mergeCell ref="D306:D322"/>
    <mergeCell ref="A43:A57"/>
    <mergeCell ref="B43:B57"/>
    <mergeCell ref="C43:C57"/>
    <mergeCell ref="D43:D57"/>
    <mergeCell ref="A58:A78"/>
    <mergeCell ref="B58:B78"/>
    <mergeCell ref="C58:C78"/>
    <mergeCell ref="D58:D78"/>
    <mergeCell ref="A79:A94"/>
    <mergeCell ref="B79:B94"/>
    <mergeCell ref="C79:C94"/>
    <mergeCell ref="D79:D94"/>
    <mergeCell ref="A95:A111"/>
    <mergeCell ref="B95:B111"/>
    <mergeCell ref="C95:C111"/>
    <mergeCell ref="D95:D111"/>
    <mergeCell ref="A112:A127"/>
    <mergeCell ref="B112:B127"/>
    <mergeCell ref="C112:C127"/>
    <mergeCell ref="D112:D127"/>
    <mergeCell ref="A286:A305"/>
    <mergeCell ref="B286:B305"/>
    <mergeCell ref="C286:C305"/>
    <mergeCell ref="D286:D305"/>
    <mergeCell ref="A254:A269"/>
    <mergeCell ref="B254:B269"/>
    <mergeCell ref="C254:C269"/>
    <mergeCell ref="D254:D269"/>
    <mergeCell ref="A270:A285"/>
    <mergeCell ref="B270:B285"/>
    <mergeCell ref="C270:C285"/>
    <mergeCell ref="D270:D285"/>
    <mergeCell ref="A324:A326"/>
    <mergeCell ref="B324:B326"/>
    <mergeCell ref="C324:C326"/>
    <mergeCell ref="D324:D326"/>
    <mergeCell ref="A344:A347"/>
    <mergeCell ref="B344:B347"/>
    <mergeCell ref="C344:C347"/>
    <mergeCell ref="D344:D347"/>
    <mergeCell ref="D327:D329"/>
    <mergeCell ref="C327:C329"/>
    <mergeCell ref="B327:B329"/>
    <mergeCell ref="A327:A329"/>
    <mergeCell ref="A330:A332"/>
    <mergeCell ref="B330:B332"/>
    <mergeCell ref="C330:C332"/>
    <mergeCell ref="D330:D332"/>
    <mergeCell ref="A333:A337"/>
    <mergeCell ref="B333:B337"/>
    <mergeCell ref="C333:C337"/>
    <mergeCell ref="D333:D337"/>
    <mergeCell ref="A341:A342"/>
    <mergeCell ref="B341:B342"/>
    <mergeCell ref="C341:C342"/>
    <mergeCell ref="D341:D342"/>
    <mergeCell ref="A250:A252"/>
    <mergeCell ref="B250:B252"/>
    <mergeCell ref="C250:C252"/>
    <mergeCell ref="D250:D252"/>
    <mergeCell ref="A228:A241"/>
    <mergeCell ref="B228:B241"/>
    <mergeCell ref="C228:C241"/>
    <mergeCell ref="D228:D241"/>
    <mergeCell ref="A243:A245"/>
    <mergeCell ref="B243:B245"/>
    <mergeCell ref="C243:C245"/>
    <mergeCell ref="D243:D245"/>
    <mergeCell ref="A246:A249"/>
    <mergeCell ref="B246:B249"/>
    <mergeCell ref="C246:C249"/>
    <mergeCell ref="D246:D249"/>
    <mergeCell ref="A214:A216"/>
    <mergeCell ref="B214:B216"/>
    <mergeCell ref="C214:C216"/>
    <mergeCell ref="D214:D216"/>
    <mergeCell ref="A217:A227"/>
    <mergeCell ref="B217:B227"/>
    <mergeCell ref="C217:C227"/>
    <mergeCell ref="D217:D227"/>
    <mergeCell ref="A197:A201"/>
    <mergeCell ref="B197:B201"/>
    <mergeCell ref="C197:C201"/>
    <mergeCell ref="D197:D201"/>
    <mergeCell ref="A202:A212"/>
    <mergeCell ref="B202:B212"/>
    <mergeCell ref="C202:C212"/>
    <mergeCell ref="D202:D212"/>
    <mergeCell ref="A188:A196"/>
    <mergeCell ref="B188:B196"/>
    <mergeCell ref="C188:C196"/>
    <mergeCell ref="D188:D196"/>
    <mergeCell ref="A180:A181"/>
    <mergeCell ref="B180:B181"/>
    <mergeCell ref="C180:C181"/>
    <mergeCell ref="D180:D181"/>
    <mergeCell ref="A182:A183"/>
    <mergeCell ref="B182:B183"/>
    <mergeCell ref="C182:C183"/>
    <mergeCell ref="D182:D183"/>
    <mergeCell ref="A184:A185"/>
    <mergeCell ref="B184:B185"/>
    <mergeCell ref="C184:C185"/>
    <mergeCell ref="D184:D185"/>
    <mergeCell ref="A172:A173"/>
    <mergeCell ref="B172:B173"/>
    <mergeCell ref="C172:C173"/>
    <mergeCell ref="D172:D173"/>
    <mergeCell ref="A174:A178"/>
    <mergeCell ref="B174:B178"/>
    <mergeCell ref="C174:C178"/>
    <mergeCell ref="D174:D178"/>
    <mergeCell ref="A161:A167"/>
    <mergeCell ref="B161:B167"/>
    <mergeCell ref="C161:C167"/>
    <mergeCell ref="D161:D167"/>
    <mergeCell ref="A169:A170"/>
    <mergeCell ref="B169:B170"/>
    <mergeCell ref="C169:C170"/>
    <mergeCell ref="D169:D170"/>
    <mergeCell ref="A149:A153"/>
    <mergeCell ref="B149:B153"/>
    <mergeCell ref="C149:C153"/>
    <mergeCell ref="D149:D153"/>
    <mergeCell ref="A155:A159"/>
    <mergeCell ref="B155:B159"/>
    <mergeCell ref="C155:C159"/>
    <mergeCell ref="D155:D159"/>
    <mergeCell ref="A138:A142"/>
    <mergeCell ref="B138:B142"/>
    <mergeCell ref="C138:C142"/>
    <mergeCell ref="D138:D142"/>
    <mergeCell ref="A143:A147"/>
    <mergeCell ref="B143:B147"/>
    <mergeCell ref="C143:C147"/>
    <mergeCell ref="D143:D147"/>
    <mergeCell ref="A128:A137"/>
    <mergeCell ref="B128:B137"/>
    <mergeCell ref="C128:C137"/>
    <mergeCell ref="D128:D137"/>
    <mergeCell ref="N6:N7"/>
    <mergeCell ref="O6:O7"/>
    <mergeCell ref="A9:A19"/>
    <mergeCell ref="B9:B19"/>
    <mergeCell ref="C9:C19"/>
    <mergeCell ref="D9:D19"/>
    <mergeCell ref="A20:A27"/>
    <mergeCell ref="B20:B27"/>
    <mergeCell ref="C20:C27"/>
    <mergeCell ref="D20:D27"/>
    <mergeCell ref="A28:A42"/>
    <mergeCell ref="B28:B42"/>
    <mergeCell ref="C28:C42"/>
    <mergeCell ref="D28:D42"/>
    <mergeCell ref="A2:O2"/>
    <mergeCell ref="A6:A7"/>
    <mergeCell ref="B6:B7"/>
    <mergeCell ref="C6:C7"/>
    <mergeCell ref="D6:D7"/>
    <mergeCell ref="E6:E7"/>
    <mergeCell ref="F6:F7"/>
    <mergeCell ref="G6:G7"/>
    <mergeCell ref="H6:H7"/>
    <mergeCell ref="I6:I7"/>
    <mergeCell ref="J6:L6"/>
    <mergeCell ref="M6:M7"/>
  </mergeCells>
  <pageMargins left="0.7" right="0.7" top="0.75" bottom="0.75" header="0.3" footer="0.3"/>
  <pageSetup orientation="portrait" horizontalDpi="4294967293" verticalDpi="4294967294" r:id="rId1"/>
  <extLst>
    <ext xmlns:x14="http://schemas.microsoft.com/office/spreadsheetml/2009/9/main" uri="{78C0D931-6437-407d-A8EE-F0AAD7539E65}">
      <x14:conditionalFormattings>
        <x14:conditionalFormatting xmlns:xm="http://schemas.microsoft.com/office/excel/2006/main">
          <x14:cfRule type="expression" priority="27" id="{5353E57F-DEC2-4F73-BD31-0560AA53F430}">
            <xm:f>(VLOOKUP(N9,References!$B$8:$C$197,2,FALSE)="Secondary")</xm:f>
            <x14:dxf>
              <font>
                <strike val="0"/>
              </font>
              <fill>
                <patternFill>
                  <bgColor rgb="FFFFC000"/>
                </patternFill>
              </fill>
            </x14:dxf>
          </x14:cfRule>
          <xm:sqref>O9 O339:O342 O180:O186 O286:O303 O23:O37 O40:O55 O306:O322 O58:O147 O214:O241</xm:sqref>
        </x14:conditionalFormatting>
        <x14:conditionalFormatting xmlns:xm="http://schemas.microsoft.com/office/excel/2006/main">
          <x14:cfRule type="expression" priority="26" id="{D779AC8E-DE7F-4BC2-BCFE-8C6403658DDA}">
            <xm:f>(VLOOKUP(N10,References!$B$8:$C$197,2,FALSE)="Secondary")</xm:f>
            <x14:dxf>
              <font>
                <strike val="0"/>
              </font>
              <fill>
                <patternFill>
                  <bgColor rgb="FFFFC000"/>
                </patternFill>
              </fill>
            </x14:dxf>
          </x14:cfRule>
          <xm:sqref>O10</xm:sqref>
        </x14:conditionalFormatting>
        <x14:conditionalFormatting xmlns:xm="http://schemas.microsoft.com/office/excel/2006/main">
          <x14:cfRule type="expression" priority="25" id="{2EF9BF1B-B282-4024-9B44-C979C65320F1}">
            <xm:f>(VLOOKUP(N12,References!$B$8:$C$197,2,FALSE)="Secondary")</xm:f>
            <x14:dxf>
              <font>
                <strike val="0"/>
              </font>
              <fill>
                <patternFill>
                  <bgColor rgb="FFFFC000"/>
                </patternFill>
              </fill>
            </x14:dxf>
          </x14:cfRule>
          <xm:sqref>O12:O19</xm:sqref>
        </x14:conditionalFormatting>
        <x14:conditionalFormatting xmlns:xm="http://schemas.microsoft.com/office/excel/2006/main">
          <x14:cfRule type="expression" priority="24" id="{000DD088-6182-4E5C-8C55-C5B06B7C8B0F}">
            <xm:f>(VLOOKUP(N20,References!$B$8:$C$197,2,FALSE)="Secondary")</xm:f>
            <x14:dxf>
              <font>
                <strike val="0"/>
              </font>
              <fill>
                <patternFill>
                  <bgColor rgb="FFFFC000"/>
                </patternFill>
              </fill>
            </x14:dxf>
          </x14:cfRule>
          <xm:sqref>O20</xm:sqref>
        </x14:conditionalFormatting>
        <x14:conditionalFormatting xmlns:xm="http://schemas.microsoft.com/office/excel/2006/main">
          <x14:cfRule type="expression" priority="23" id="{B409FFE4-9C30-45E1-8B23-B0215DF58A94}">
            <xm:f>(VLOOKUP(N149,References!$B$8:$C$197,2,FALSE)="Secondary")</xm:f>
            <x14:dxf>
              <font>
                <strike val="0"/>
              </font>
              <fill>
                <patternFill>
                  <bgColor rgb="FFFFC000"/>
                </patternFill>
              </fill>
            </x14:dxf>
          </x14:cfRule>
          <xm:sqref>O149:O170</xm:sqref>
        </x14:conditionalFormatting>
        <x14:conditionalFormatting xmlns:xm="http://schemas.microsoft.com/office/excel/2006/main">
          <x14:cfRule type="expression" priority="22" id="{9F8DAAAF-C12A-4662-BF94-168C66E22B93}">
            <xm:f>(VLOOKUP(N172,References!$B$8:$C$197,2,FALSE)="Secondary")</xm:f>
            <x14:dxf>
              <font>
                <strike val="0"/>
              </font>
              <fill>
                <patternFill>
                  <bgColor rgb="FFFFC000"/>
                </patternFill>
              </fill>
            </x14:dxf>
          </x14:cfRule>
          <xm:sqref>O172:O178</xm:sqref>
        </x14:conditionalFormatting>
        <x14:conditionalFormatting xmlns:xm="http://schemas.microsoft.com/office/excel/2006/main">
          <x14:cfRule type="expression" priority="20" id="{A6394C53-E722-4E59-A946-6FA380804C0E}">
            <xm:f>(VLOOKUP(N188,References!$B$8:$C$197,2,FALSE)="Secondary")</xm:f>
            <x14:dxf>
              <font>
                <strike val="0"/>
              </font>
              <fill>
                <patternFill>
                  <bgColor rgb="FFFFC000"/>
                </patternFill>
              </fill>
            </x14:dxf>
          </x14:cfRule>
          <xm:sqref>O188:O212</xm:sqref>
        </x14:conditionalFormatting>
        <x14:conditionalFormatting xmlns:xm="http://schemas.microsoft.com/office/excel/2006/main">
          <x14:cfRule type="expression" priority="18" id="{26399B38-6309-4381-9A4F-8E00173321FD}">
            <xm:f>(VLOOKUP(N243,References!$B$8:$C$197,2,FALSE)="Secondary")</xm:f>
            <x14:dxf>
              <font>
                <strike val="0"/>
              </font>
              <fill>
                <patternFill>
                  <bgColor rgb="FFFFC000"/>
                </patternFill>
              </fill>
            </x14:dxf>
          </x14:cfRule>
          <xm:sqref>O243:O252</xm:sqref>
        </x14:conditionalFormatting>
        <x14:conditionalFormatting xmlns:xm="http://schemas.microsoft.com/office/excel/2006/main">
          <x14:cfRule type="expression" priority="17" id="{269C4533-58E8-4757-9FE9-A015D3A2CD4C}">
            <xm:f>(VLOOKUP(N254,References!$B$8:$C$197,2,FALSE)="Secondary")</xm:f>
            <x14:dxf>
              <font>
                <strike val="0"/>
              </font>
              <fill>
                <patternFill>
                  <bgColor rgb="FFFFC000"/>
                </patternFill>
              </fill>
            </x14:dxf>
          </x14:cfRule>
          <xm:sqref>O254:O269</xm:sqref>
        </x14:conditionalFormatting>
        <x14:conditionalFormatting xmlns:xm="http://schemas.microsoft.com/office/excel/2006/main">
          <x14:cfRule type="expression" priority="16" id="{B8B90895-B522-41B0-B6DE-BF8D0703CAB8}">
            <xm:f>(VLOOKUP(N270,References!$B$8:$C$197,2,FALSE)="Secondary")</xm:f>
            <x14:dxf>
              <font>
                <strike val="0"/>
              </font>
              <fill>
                <patternFill>
                  <bgColor rgb="FFFFC000"/>
                </patternFill>
              </fill>
            </x14:dxf>
          </x14:cfRule>
          <xm:sqref>O270:O285</xm:sqref>
        </x14:conditionalFormatting>
        <x14:conditionalFormatting xmlns:xm="http://schemas.microsoft.com/office/excel/2006/main">
          <x14:cfRule type="expression" priority="13" id="{15C7CD96-0F49-4C21-B4DE-95F2220B5E2D}">
            <xm:f>(VLOOKUP(N324,References!$B$8:$C$197,2,FALSE)="Secondary")</xm:f>
            <x14:dxf>
              <font>
                <strike val="0"/>
              </font>
              <fill>
                <patternFill>
                  <bgColor rgb="FFFFC000"/>
                </patternFill>
              </fill>
            </x14:dxf>
          </x14:cfRule>
          <xm:sqref>O324:O334</xm:sqref>
        </x14:conditionalFormatting>
        <x14:conditionalFormatting xmlns:xm="http://schemas.microsoft.com/office/excel/2006/main">
          <x14:cfRule type="expression" priority="12" id="{0F1ABEEF-932E-480B-901B-1BE196E365BB}">
            <xm:f>(VLOOKUP(N344,References!$B$8:$C$197,2,FALSE)="Secondary")</xm:f>
            <x14:dxf>
              <font>
                <strike val="0"/>
              </font>
              <fill>
                <patternFill>
                  <bgColor rgb="FFFFC000"/>
                </patternFill>
              </fill>
            </x14:dxf>
          </x14:cfRule>
          <xm:sqref>O344:O347</xm:sqref>
        </x14:conditionalFormatting>
        <x14:conditionalFormatting xmlns:xm="http://schemas.microsoft.com/office/excel/2006/main">
          <x14:cfRule type="expression" priority="11" id="{7E28B7A9-D782-45ED-BC8E-BD6DFAFD0781}">
            <xm:f>(VLOOKUP(N22,References!$B$8:$C$197,2,FALSE)="Secondary")</xm:f>
            <x14:dxf>
              <font>
                <strike val="0"/>
              </font>
              <fill>
                <patternFill>
                  <bgColor rgb="FFFFC000"/>
                </patternFill>
              </fill>
            </x14:dxf>
          </x14:cfRule>
          <xm:sqref>O22</xm:sqref>
        </x14:conditionalFormatting>
        <x14:conditionalFormatting xmlns:xm="http://schemas.microsoft.com/office/excel/2006/main">
          <x14:cfRule type="expression" priority="10" id="{6E683DA8-A0B9-4836-B88A-8428500A2D13}">
            <xm:f>(VLOOKUP(N11,References!$B$8:$C$197,2,FALSE)="Secondary")</xm:f>
            <x14:dxf>
              <font>
                <strike val="0"/>
              </font>
              <fill>
                <patternFill>
                  <bgColor rgb="FFFFC000"/>
                </patternFill>
              </fill>
            </x14:dxf>
          </x14:cfRule>
          <xm:sqref>O11</xm:sqref>
        </x14:conditionalFormatting>
        <x14:conditionalFormatting xmlns:xm="http://schemas.microsoft.com/office/excel/2006/main">
          <x14:cfRule type="expression" priority="9" id="{C2060F92-2CC0-4421-BF9A-C2B94404E485}">
            <xm:f>(VLOOKUP(N21,References!$B$8:$C$197,2,FALSE)="Secondary")</xm:f>
            <x14:dxf>
              <font>
                <strike val="0"/>
              </font>
              <fill>
                <patternFill>
                  <bgColor rgb="FFFFC000"/>
                </patternFill>
              </fill>
            </x14:dxf>
          </x14:cfRule>
          <xm:sqref>O21</xm:sqref>
        </x14:conditionalFormatting>
        <x14:conditionalFormatting xmlns:xm="http://schemas.microsoft.com/office/excel/2006/main">
          <x14:cfRule type="expression" priority="8" id="{8A5D70DF-6E8B-4AB2-970B-A1AB03CC490E}">
            <xm:f>(VLOOKUP(N38,References!$B$8:$C$197,2,FALSE)="Secondary")</xm:f>
            <x14:dxf>
              <font>
                <strike val="0"/>
              </font>
              <fill>
                <patternFill>
                  <bgColor rgb="FFFFC000"/>
                </patternFill>
              </fill>
            </x14:dxf>
          </x14:cfRule>
          <xm:sqref>O38:O42</xm:sqref>
        </x14:conditionalFormatting>
        <x14:conditionalFormatting xmlns:xm="http://schemas.microsoft.com/office/excel/2006/main">
          <x14:cfRule type="expression" priority="7" id="{33EF4E67-4EE1-4AAA-A0A4-5A19B667CD70}">
            <xm:f>(VLOOKUP(N335,References!$B$8:$C$197,2,FALSE)="Secondary")</xm:f>
            <x14:dxf>
              <font>
                <strike val="0"/>
              </font>
              <fill>
                <patternFill>
                  <bgColor rgb="FFFFC000"/>
                </patternFill>
              </fill>
            </x14:dxf>
          </x14:cfRule>
          <xm:sqref>O335</xm:sqref>
        </x14:conditionalFormatting>
        <x14:conditionalFormatting xmlns:xm="http://schemas.microsoft.com/office/excel/2006/main">
          <x14:cfRule type="expression" priority="6" id="{ED67CDC4-B024-4097-B31B-E56ACA6C573E}">
            <xm:f>(VLOOKUP(N336,References!$B$8:$C$197,2,FALSE)="Secondary")</xm:f>
            <x14:dxf>
              <font>
                <strike val="0"/>
              </font>
              <fill>
                <patternFill>
                  <bgColor rgb="FFFFC000"/>
                </patternFill>
              </fill>
            </x14:dxf>
          </x14:cfRule>
          <xm:sqref>O336</xm:sqref>
        </x14:conditionalFormatting>
        <x14:conditionalFormatting xmlns:xm="http://schemas.microsoft.com/office/excel/2006/main">
          <x14:cfRule type="expression" priority="5" id="{6AEE8335-3BF2-4B43-9B9B-1F714081F5F2}">
            <xm:f>(VLOOKUP(N337,References!$B$8:$C$197,2,FALSE)="Secondary")</xm:f>
            <x14:dxf>
              <font>
                <strike val="0"/>
              </font>
              <fill>
                <patternFill>
                  <bgColor rgb="FFFFC000"/>
                </patternFill>
              </fill>
            </x14:dxf>
          </x14:cfRule>
          <xm:sqref>O337</xm:sqref>
        </x14:conditionalFormatting>
        <x14:conditionalFormatting xmlns:xm="http://schemas.microsoft.com/office/excel/2006/main">
          <x14:cfRule type="expression" priority="4" id="{9FA8FFDB-7339-4DE0-A8BF-BFF83630D674}">
            <xm:f>(VLOOKUP(N304,References!$B$8:$C$197,2,FALSE)="Secondary")</xm:f>
            <x14:dxf>
              <font>
                <strike val="0"/>
              </font>
              <fill>
                <patternFill>
                  <bgColor rgb="FFFFC000"/>
                </patternFill>
              </fill>
            </x14:dxf>
          </x14:cfRule>
          <xm:sqref>O304</xm:sqref>
        </x14:conditionalFormatting>
        <x14:conditionalFormatting xmlns:xm="http://schemas.microsoft.com/office/excel/2006/main">
          <x14:cfRule type="expression" priority="3" id="{3389312E-8D9D-4E3D-9EC3-36BB316A75C9}">
            <xm:f>(VLOOKUP(N305,References!$B$8:$C$197,2,FALSE)="Secondary")</xm:f>
            <x14:dxf>
              <font>
                <strike val="0"/>
              </font>
              <fill>
                <patternFill>
                  <bgColor rgb="FFFFC000"/>
                </patternFill>
              </fill>
            </x14:dxf>
          </x14:cfRule>
          <xm:sqref>O305</xm:sqref>
        </x14:conditionalFormatting>
        <x14:conditionalFormatting xmlns:xm="http://schemas.microsoft.com/office/excel/2006/main">
          <x14:cfRule type="expression" priority="2" id="{EA30D343-21DD-4FFB-9D54-1A472C835601}">
            <xm:f>(VLOOKUP(N56,References!$B$8:$C$197,2,FALSE)="Secondary")</xm:f>
            <x14:dxf>
              <font>
                <strike val="0"/>
              </font>
              <fill>
                <patternFill>
                  <bgColor rgb="FFFFC000"/>
                </patternFill>
              </fill>
            </x14:dxf>
          </x14:cfRule>
          <xm:sqref>O56</xm:sqref>
        </x14:conditionalFormatting>
        <x14:conditionalFormatting xmlns:xm="http://schemas.microsoft.com/office/excel/2006/main">
          <x14:cfRule type="expression" priority="1" id="{4C0C94D4-FDD9-472E-891F-1B45CFF0DDA5}">
            <xm:f>(VLOOKUP(N57,References!$B$8:$C$197,2,FALSE)="Secondary")</xm:f>
            <x14:dxf>
              <font>
                <strike val="0"/>
              </font>
              <fill>
                <patternFill>
                  <bgColor rgb="FFFFC000"/>
                </patternFill>
              </fill>
            </x14:dxf>
          </x14:cfRule>
          <xm:sqref>O57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9E02C-DA4D-42AE-9956-49C52917B663}">
  <sheetPr>
    <tabColor rgb="FF92D050"/>
  </sheetPr>
  <dimension ref="A1:AC293"/>
  <sheetViews>
    <sheetView zoomScale="80" zoomScaleNormal="80" workbookViewId="0">
      <pane ySplit="7" topLeftCell="A8" activePane="bottomLeft" state="frozen"/>
      <selection pane="bottomLeft" activeCell="A3" sqref="A3"/>
    </sheetView>
  </sheetViews>
  <sheetFormatPr baseColWidth="10" defaultColWidth="41.5" defaultRowHeight="15" x14ac:dyDescent="0.2"/>
  <cols>
    <col min="1" max="1" width="46.6640625" style="74" customWidth="1"/>
    <col min="2" max="2" width="12.83203125" style="74" customWidth="1"/>
    <col min="3" max="3" width="10" style="75" bestFit="1" customWidth="1"/>
    <col min="4" max="4" width="13.5" style="72" customWidth="1"/>
    <col min="5" max="5" width="14.83203125" style="73" customWidth="1"/>
    <col min="6" max="6" width="5.83203125" style="72" bestFit="1" customWidth="1"/>
    <col min="7" max="10" width="13.6640625" style="73" customWidth="1"/>
    <col min="11" max="11" width="18" style="73" customWidth="1"/>
    <col min="12" max="12" width="10.33203125" style="73" customWidth="1"/>
    <col min="13" max="13" width="6.33203125" style="73" customWidth="1"/>
    <col min="14" max="14" width="4" style="73" bestFit="1" customWidth="1"/>
    <col min="15" max="15" width="25" style="73" hidden="1" customWidth="1"/>
    <col min="16" max="16" width="12.1640625" style="73" customWidth="1"/>
    <col min="17" max="17" width="5" style="73" bestFit="1" customWidth="1"/>
    <col min="18" max="18" width="18.1640625" style="73" customWidth="1"/>
    <col min="19" max="16384" width="41.5" style="73"/>
  </cols>
  <sheetData>
    <row r="1" spans="1:29" ht="21" x14ac:dyDescent="0.25">
      <c r="A1" s="4" t="str">
        <f>'Main Table'!A1</f>
        <v>October 2021</v>
      </c>
      <c r="B1" s="69"/>
      <c r="C1" s="69"/>
      <c r="D1" s="20"/>
      <c r="E1" s="20"/>
      <c r="F1" s="192"/>
      <c r="G1" s="193"/>
      <c r="H1" s="193"/>
      <c r="I1" s="193"/>
      <c r="J1" s="193"/>
      <c r="K1" s="193"/>
      <c r="L1" s="193"/>
      <c r="M1" s="193"/>
      <c r="N1" s="193"/>
      <c r="O1" s="193"/>
      <c r="P1" s="193"/>
    </row>
    <row r="2" spans="1:29" ht="27.75" customHeight="1" x14ac:dyDescent="0.2">
      <c r="A2" s="927" t="s">
        <v>926</v>
      </c>
      <c r="B2" s="927"/>
      <c r="C2" s="927"/>
      <c r="D2" s="927"/>
      <c r="E2" s="927"/>
      <c r="F2" s="927"/>
      <c r="G2" s="927"/>
      <c r="H2" s="927"/>
      <c r="I2" s="927"/>
      <c r="J2" s="927"/>
      <c r="K2" s="927"/>
      <c r="L2" s="927"/>
      <c r="M2" s="927"/>
      <c r="N2" s="927"/>
      <c r="O2" s="927"/>
      <c r="P2" s="927"/>
    </row>
    <row r="3" spans="1:29" x14ac:dyDescent="0.2">
      <c r="A3" s="24"/>
      <c r="B3" s="194"/>
      <c r="C3" s="195"/>
      <c r="D3" s="192"/>
      <c r="E3" s="193"/>
      <c r="F3" s="192"/>
      <c r="G3" s="193"/>
      <c r="H3" s="193"/>
      <c r="I3" s="193"/>
      <c r="J3" s="193"/>
      <c r="K3" s="193"/>
      <c r="L3" s="193"/>
      <c r="M3" s="193"/>
      <c r="N3" s="193"/>
      <c r="O3" s="193"/>
      <c r="P3" s="193"/>
    </row>
    <row r="4" spans="1:29" x14ac:dyDescent="0.2">
      <c r="A4" s="24"/>
      <c r="B4" s="194"/>
      <c r="C4" s="195"/>
      <c r="D4" s="192"/>
      <c r="E4" s="193"/>
      <c r="F4" s="192"/>
      <c r="G4" s="193"/>
      <c r="H4" s="193"/>
      <c r="I4" s="193"/>
      <c r="J4" s="193"/>
      <c r="K4" s="193"/>
      <c r="L4" s="193"/>
      <c r="M4" s="193"/>
      <c r="N4" s="193"/>
      <c r="O4" s="193"/>
      <c r="P4" s="193"/>
    </row>
    <row r="5" spans="1:29" ht="20" thickBot="1" x14ac:dyDescent="0.3">
      <c r="A5" s="174" t="s">
        <v>787</v>
      </c>
    </row>
    <row r="6" spans="1:29" s="110" customFormat="1" ht="19" x14ac:dyDescent="0.25">
      <c r="A6" s="911" t="s">
        <v>32</v>
      </c>
      <c r="B6" s="903" t="s">
        <v>34</v>
      </c>
      <c r="C6" s="903" t="s">
        <v>2</v>
      </c>
      <c r="D6" s="903" t="s">
        <v>904</v>
      </c>
      <c r="E6" s="903" t="s">
        <v>665</v>
      </c>
      <c r="F6" s="903" t="s">
        <v>579</v>
      </c>
      <c r="G6" s="910" t="s">
        <v>666</v>
      </c>
      <c r="H6" s="910"/>
      <c r="I6" s="910"/>
      <c r="J6" s="910"/>
      <c r="K6" s="910"/>
      <c r="L6" s="910"/>
      <c r="M6" s="903" t="s">
        <v>908</v>
      </c>
      <c r="N6" s="903" t="s">
        <v>576</v>
      </c>
      <c r="O6" s="903" t="s">
        <v>909</v>
      </c>
      <c r="P6" s="908" t="s">
        <v>910</v>
      </c>
    </row>
    <row r="7" spans="1:29" s="110" customFormat="1" ht="41" thickBot="1" x14ac:dyDescent="0.3">
      <c r="A7" s="912"/>
      <c r="B7" s="904"/>
      <c r="C7" s="904"/>
      <c r="D7" s="904"/>
      <c r="E7" s="904"/>
      <c r="F7" s="904"/>
      <c r="G7" s="692" t="s">
        <v>911</v>
      </c>
      <c r="H7" s="692" t="s">
        <v>912</v>
      </c>
      <c r="I7" s="692" t="s">
        <v>913</v>
      </c>
      <c r="J7" s="692" t="s">
        <v>914</v>
      </c>
      <c r="K7" s="692" t="s">
        <v>915</v>
      </c>
      <c r="L7" s="692" t="s">
        <v>916</v>
      </c>
      <c r="M7" s="904"/>
      <c r="N7" s="904"/>
      <c r="O7" s="904"/>
      <c r="P7" s="909"/>
    </row>
    <row r="8" spans="1:29" ht="17" thickBot="1" x14ac:dyDescent="0.25">
      <c r="A8" s="113" t="s">
        <v>141</v>
      </c>
      <c r="B8" s="244" t="s">
        <v>140</v>
      </c>
      <c r="C8" s="114"/>
      <c r="D8" s="114"/>
      <c r="E8" s="114"/>
      <c r="F8" s="114"/>
      <c r="G8" s="114"/>
      <c r="H8" s="114"/>
      <c r="I8" s="114"/>
      <c r="J8" s="114"/>
      <c r="K8" s="114"/>
      <c r="L8" s="114"/>
      <c r="M8" s="114"/>
      <c r="N8" s="114"/>
      <c r="O8" s="114"/>
      <c r="P8" s="115"/>
      <c r="Q8" s="116"/>
      <c r="R8" s="116"/>
      <c r="S8" s="116"/>
      <c r="T8" s="116"/>
      <c r="U8" s="116"/>
      <c r="V8" s="116"/>
      <c r="W8" s="116"/>
      <c r="X8" s="116"/>
      <c r="Y8" s="116"/>
      <c r="Z8" s="116"/>
      <c r="AA8" s="116"/>
      <c r="AB8" s="116"/>
      <c r="AC8" s="116"/>
    </row>
    <row r="9" spans="1:29" ht="18" customHeight="1" x14ac:dyDescent="0.2">
      <c r="A9" s="919" t="s">
        <v>33</v>
      </c>
      <c r="B9" s="920" t="s">
        <v>35</v>
      </c>
      <c r="C9" s="921" t="s">
        <v>3</v>
      </c>
      <c r="D9" s="505">
        <v>0.3</v>
      </c>
      <c r="E9" s="505" t="s">
        <v>667</v>
      </c>
      <c r="F9" s="693" t="s">
        <v>668</v>
      </c>
      <c r="G9" s="694">
        <f>IF(ISBLANK(D9),"",IF(E9="log",K9*R_Pa*(M9+273.15)*0.001,IF(E9="dimensionless",K9*R_Pa*(M9+273.15)*0.001,IF(E9="Pa-m3/mol",D9,IF(E9="log Pa-m3/mol",10^D9,IF(E9="mol/dm3-atm",I9*101325,IF(E9="atm-m3/mol",I9*101325,0)))))))</f>
        <v>4946.1695415928389</v>
      </c>
      <c r="H9" s="694">
        <f t="shared" ref="H9:H72" si="0">IF(ISBLANK(D9),"",1/G9)</f>
        <v>2.0217665237531773E-4</v>
      </c>
      <c r="I9" s="695">
        <f t="shared" ref="I9:I15" si="1">IF(ISBLANK(D9),"",IF(E9="log",K9*R_atm*(M9+273.15)*0.001,IF(E9="dimensionless",K9*R_atm*(M9+273.15)*0.001,IF(E9="Pa-m3/mol",D9/101325,IF(E9="log Pa-m3/mol",(10^D9)/101325,IF(E9="mol/dm3-atm",1/(D9*1000),IF(E9="atm-m3/mol",D9,0)))))))</f>
        <v>4.8814898017200667E-2</v>
      </c>
      <c r="J9" s="696">
        <f t="shared" ref="J9:J72" si="2">IF(ISBLANK(D9),"",1/I9)</f>
        <v>20.485549301928991</v>
      </c>
      <c r="K9" s="696">
        <f t="shared" ref="K9:K15" si="3">IF(ISBLANK(D9),"",IF(E9="log",10^D9,IF(E9="dimensionless",D9,I9/(R_atm*(M9+273.15)*0.001))))</f>
        <v>1.9952623149688797</v>
      </c>
      <c r="L9" s="696">
        <f t="shared" ref="L9:L72" si="4">IF(ISBLANK(D9),"",IF(E9="log",D9,IF(E9="dimensionless",LOG(D9),LOG(K9))))</f>
        <v>0.3</v>
      </c>
      <c r="M9" s="505">
        <v>25</v>
      </c>
      <c r="N9" s="697"/>
      <c r="O9" s="697" t="s">
        <v>593</v>
      </c>
      <c r="P9" s="145">
        <f>VLOOKUP(O9,References!$B$7:$F$197,5,FALSE)</f>
        <v>40</v>
      </c>
    </row>
    <row r="10" spans="1:29" ht="16" x14ac:dyDescent="0.2">
      <c r="A10" s="905"/>
      <c r="B10" s="906"/>
      <c r="C10" s="907"/>
      <c r="D10" s="496">
        <v>1.24</v>
      </c>
      <c r="E10" s="496" t="s">
        <v>669</v>
      </c>
      <c r="F10" s="698" t="s">
        <v>668</v>
      </c>
      <c r="G10" s="699">
        <f t="shared" ref="G10:G15" si="5">IF(ISBLANK(D10),"",IF(E10="log",K10*R_Pa*(M10+273.15)*0.001,IF(E10="dimensionless",K10*R_Pa*(M10+273.15)*0.001,IF(E10="Pa-m3/mol",D10,IF(E10="log Pa-m3/mol",10^D10,IF(E10="mol/dm3-atm",I10*101325,IF(E10="atm-m3/mol",I10*101325,0)))))))</f>
        <v>1.24</v>
      </c>
      <c r="H10" s="700">
        <f t="shared" si="0"/>
        <v>0.80645161290322587</v>
      </c>
      <c r="I10" s="701">
        <f t="shared" si="1"/>
        <v>1.2237848507278558E-5</v>
      </c>
      <c r="J10" s="701">
        <f t="shared" si="2"/>
        <v>81713.709677419363</v>
      </c>
      <c r="K10" s="701">
        <f t="shared" si="3"/>
        <v>5.0021036475928133E-4</v>
      </c>
      <c r="L10" s="699">
        <f t="shared" si="4"/>
        <v>-3.3008473135828735</v>
      </c>
      <c r="M10" s="496">
        <v>25</v>
      </c>
      <c r="N10" s="702"/>
      <c r="O10" s="702" t="s">
        <v>595</v>
      </c>
      <c r="P10" s="146">
        <f>VLOOKUP(O10,References!$B$7:$F$197,5,FALSE)</f>
        <v>45</v>
      </c>
    </row>
    <row r="11" spans="1:29" ht="16" x14ac:dyDescent="0.2">
      <c r="A11" s="905"/>
      <c r="B11" s="906"/>
      <c r="C11" s="907"/>
      <c r="D11" s="700">
        <v>-3.2477764384239598</v>
      </c>
      <c r="E11" s="496" t="s">
        <v>667</v>
      </c>
      <c r="F11" s="698" t="s">
        <v>670</v>
      </c>
      <c r="G11" s="699">
        <f t="shared" si="5"/>
        <v>1.4011755819050429</v>
      </c>
      <c r="H11" s="700">
        <f t="shared" si="0"/>
        <v>0.71368643081861072</v>
      </c>
      <c r="I11" s="701">
        <f t="shared" si="1"/>
        <v>1.3828527825364401E-5</v>
      </c>
      <c r="J11" s="701">
        <f t="shared" si="2"/>
        <v>72314.277602695467</v>
      </c>
      <c r="K11" s="701">
        <f t="shared" si="3"/>
        <v>5.6522786202945353E-4</v>
      </c>
      <c r="L11" s="699">
        <f t="shared" si="4"/>
        <v>-3.2477764384239598</v>
      </c>
      <c r="M11" s="496">
        <v>25</v>
      </c>
      <c r="N11" s="702"/>
      <c r="O11" s="702" t="s">
        <v>671</v>
      </c>
      <c r="P11" s="146">
        <f>VLOOKUP(O11,References!$B$7:$F$197,5,FALSE)</f>
        <v>83</v>
      </c>
      <c r="S11" s="169"/>
      <c r="T11" s="170"/>
    </row>
    <row r="12" spans="1:29" ht="16" x14ac:dyDescent="0.2">
      <c r="A12" s="905"/>
      <c r="B12" s="906"/>
      <c r="C12" s="907"/>
      <c r="D12" s="700">
        <v>-2.7878250311291386</v>
      </c>
      <c r="E12" s="496" t="s">
        <v>667</v>
      </c>
      <c r="F12" s="698" t="s">
        <v>672</v>
      </c>
      <c r="G12" s="699">
        <f t="shared" si="5"/>
        <v>4.0405823982610025</v>
      </c>
      <c r="H12" s="700">
        <f t="shared" si="0"/>
        <v>0.24748907494879521</v>
      </c>
      <c r="I12" s="701">
        <f t="shared" si="1"/>
        <v>3.9877447799269858E-5</v>
      </c>
      <c r="J12" s="701">
        <f t="shared" si="2"/>
        <v>25076.830519186577</v>
      </c>
      <c r="K12" s="701">
        <f t="shared" si="3"/>
        <v>1.629952576833932E-3</v>
      </c>
      <c r="L12" s="699">
        <f t="shared" si="4"/>
        <v>-2.7878250311291386</v>
      </c>
      <c r="M12" s="496">
        <v>25</v>
      </c>
      <c r="N12" s="702"/>
      <c r="O12" s="702" t="s">
        <v>671</v>
      </c>
      <c r="P12" s="146">
        <f>VLOOKUP(O12,References!$B$7:$F$197,5,FALSE)</f>
        <v>83</v>
      </c>
    </row>
    <row r="13" spans="1:29" ht="16" x14ac:dyDescent="0.2">
      <c r="A13" s="905"/>
      <c r="B13" s="906"/>
      <c r="C13" s="907"/>
      <c r="D13" s="700">
        <v>-2.3127627104401896</v>
      </c>
      <c r="E13" s="496" t="s">
        <v>667</v>
      </c>
      <c r="F13" s="698" t="s">
        <v>673</v>
      </c>
      <c r="G13" s="699">
        <f t="shared" si="5"/>
        <v>12.064415565687284</v>
      </c>
      <c r="H13" s="700">
        <f t="shared" si="0"/>
        <v>8.2888391447997353E-2</v>
      </c>
      <c r="I13" s="701">
        <f t="shared" si="1"/>
        <v>1.1906652421107655E-4</v>
      </c>
      <c r="J13" s="701">
        <f t="shared" si="2"/>
        <v>8398.666263468298</v>
      </c>
      <c r="K13" s="701">
        <f t="shared" si="3"/>
        <v>4.8667304118709771E-3</v>
      </c>
      <c r="L13" s="699">
        <f t="shared" si="4"/>
        <v>-2.3127627104401896</v>
      </c>
      <c r="M13" s="496">
        <v>25</v>
      </c>
      <c r="N13" s="702"/>
      <c r="O13" s="702" t="s">
        <v>671</v>
      </c>
      <c r="P13" s="146">
        <f>VLOOKUP(O13,References!$B$7:$F$197,5,FALSE)</f>
        <v>83</v>
      </c>
    </row>
    <row r="14" spans="1:29" ht="16" x14ac:dyDescent="0.2">
      <c r="A14" s="905"/>
      <c r="B14" s="906"/>
      <c r="C14" s="907"/>
      <c r="D14" s="700">
        <v>-3.1971099999999999</v>
      </c>
      <c r="E14" s="496" t="s">
        <v>667</v>
      </c>
      <c r="F14" s="698" t="s">
        <v>674</v>
      </c>
      <c r="G14" s="699">
        <f t="shared" si="5"/>
        <v>1.5745592179029781</v>
      </c>
      <c r="H14" s="700">
        <f t="shared" si="0"/>
        <v>0.63509837459896568</v>
      </c>
      <c r="I14" s="701">
        <f t="shared" si="1"/>
        <v>1.5539691269706236E-5</v>
      </c>
      <c r="J14" s="701">
        <f t="shared" si="2"/>
        <v>64351.34280623994</v>
      </c>
      <c r="K14" s="701">
        <f t="shared" si="3"/>
        <v>6.3517003284059722E-4</v>
      </c>
      <c r="L14" s="699">
        <f t="shared" si="4"/>
        <v>-3.1971099999999999</v>
      </c>
      <c r="M14" s="496">
        <v>25</v>
      </c>
      <c r="N14" s="702"/>
      <c r="O14" s="702" t="s">
        <v>671</v>
      </c>
      <c r="P14" s="146">
        <f>VLOOKUP(O14,References!$B$7:$F$197,5,FALSE)</f>
        <v>83</v>
      </c>
    </row>
    <row r="15" spans="1:29" ht="16" x14ac:dyDescent="0.2">
      <c r="A15" s="905"/>
      <c r="B15" s="906"/>
      <c r="C15" s="907"/>
      <c r="D15" s="703">
        <v>4.99E-5</v>
      </c>
      <c r="E15" s="496" t="s">
        <v>675</v>
      </c>
      <c r="F15" s="698" t="s">
        <v>676</v>
      </c>
      <c r="G15" s="699">
        <f t="shared" si="5"/>
        <v>5.0561175</v>
      </c>
      <c r="H15" s="700">
        <f t="shared" si="0"/>
        <v>0.19778021377074406</v>
      </c>
      <c r="I15" s="701">
        <f t="shared" si="1"/>
        <v>4.99E-5</v>
      </c>
      <c r="J15" s="701">
        <f t="shared" si="2"/>
        <v>20040.080160320642</v>
      </c>
      <c r="K15" s="701">
        <f t="shared" si="3"/>
        <v>2.0396148217264403E-3</v>
      </c>
      <c r="L15" s="699">
        <f t="shared" si="4"/>
        <v>-2.690451840707988</v>
      </c>
      <c r="M15" s="704">
        <v>25</v>
      </c>
      <c r="N15" s="702"/>
      <c r="O15" s="702" t="s">
        <v>677</v>
      </c>
      <c r="P15" s="146">
        <f>VLOOKUP(O15,References!$B$7:$F$197,5,FALSE)</f>
        <v>23</v>
      </c>
    </row>
    <row r="16" spans="1:29" ht="16" x14ac:dyDescent="0.2">
      <c r="A16" s="905"/>
      <c r="B16" s="906"/>
      <c r="C16" s="907"/>
      <c r="D16" s="496">
        <v>-3.23</v>
      </c>
      <c r="E16" s="496" t="s">
        <v>667</v>
      </c>
      <c r="F16" s="698" t="s">
        <v>672</v>
      </c>
      <c r="G16" s="699">
        <f t="shared" ref="G16:G80" si="6">IF(ISBLANK(D16),"",IF(E16="log",K16*R_Pa*(M16+273.15)*0.001,IF(E16="dimensionless",K16*R_Pa*(M16+273.15)*0.001,IF(E16="Pa-m3/mol",D16,IF(E16="log Pa-m3/mol",10^D16,IF(E16="mol/dm3-atm",I16*101325,IF(E16="atm-m3/mol",I16*101325,0)))))))</f>
        <v>1.4597181187805028</v>
      </c>
      <c r="H16" s="700">
        <f t="shared" si="0"/>
        <v>0.68506377165163457</v>
      </c>
      <c r="I16" s="701">
        <f t="shared" ref="I16:I80" si="7">IF(ISBLANK(D16),"",IF(E16="log",K16*R_atm*(M16+273.15)*0.001,IF(E16="dimensionless",K16*R_atm*(M16+273.15)*0.001,IF(E16="Pa-m3/mol",D16/101325,IF(E16="log Pa-m3/mol",(10^D16)/101325,IF(E16="mol/dm3-atm",1/(D16*1000),IF(E16="atm-m3/mol",D16,0)))))))</f>
        <v>1.4406297742714123E-5</v>
      </c>
      <c r="J16" s="701">
        <f t="shared" si="2"/>
        <v>69414.086662601607</v>
      </c>
      <c r="K16" s="701">
        <f t="shared" ref="K16:K80" si="8">IF(ISBLANK(D16),"",IF(E16="log",10^D16,IF(E16="dimensionless",D16,I16/(R_atm*(M16+273.15)*0.001))))</f>
        <v>5.8884365535558883E-4</v>
      </c>
      <c r="L16" s="699">
        <f t="shared" si="4"/>
        <v>-3.23</v>
      </c>
      <c r="M16" s="704">
        <v>25</v>
      </c>
      <c r="N16" s="702"/>
      <c r="O16" s="702" t="s">
        <v>532</v>
      </c>
      <c r="P16" s="146">
        <f>VLOOKUP(O16,References!$B$7:$F$197,5,FALSE)</f>
        <v>77</v>
      </c>
    </row>
    <row r="17" spans="1:16" ht="18" customHeight="1" x14ac:dyDescent="0.2">
      <c r="A17" s="913" t="s">
        <v>36</v>
      </c>
      <c r="B17" s="915" t="s">
        <v>37</v>
      </c>
      <c r="C17" s="917" t="s">
        <v>4</v>
      </c>
      <c r="D17" s="499">
        <v>1.5</v>
      </c>
      <c r="E17" s="499" t="s">
        <v>669</v>
      </c>
      <c r="F17" s="705" t="s">
        <v>668</v>
      </c>
      <c r="G17" s="706">
        <f t="shared" si="6"/>
        <v>1.5</v>
      </c>
      <c r="H17" s="707">
        <f t="shared" si="0"/>
        <v>0.66666666666666663</v>
      </c>
      <c r="I17" s="708">
        <f t="shared" si="7"/>
        <v>1.4803849000740193E-5</v>
      </c>
      <c r="J17" s="708">
        <f t="shared" si="2"/>
        <v>67550</v>
      </c>
      <c r="K17" s="708">
        <f t="shared" si="8"/>
        <v>6.0509318317655012E-4</v>
      </c>
      <c r="L17" s="706">
        <f t="shared" si="4"/>
        <v>-3.2181777396894273</v>
      </c>
      <c r="M17" s="499">
        <v>25</v>
      </c>
      <c r="N17" s="709"/>
      <c r="O17" s="709" t="s">
        <v>595</v>
      </c>
      <c r="P17" s="188">
        <f>VLOOKUP(O17,References!$B$7:$F$197,5,FALSE)</f>
        <v>45</v>
      </c>
    </row>
    <row r="18" spans="1:16" x14ac:dyDescent="0.2">
      <c r="A18" s="905"/>
      <c r="B18" s="906"/>
      <c r="C18" s="907"/>
      <c r="D18" s="497">
        <v>0.86</v>
      </c>
      <c r="E18" s="497" t="s">
        <v>667</v>
      </c>
      <c r="F18" s="698" t="s">
        <v>668</v>
      </c>
      <c r="G18" s="701">
        <f t="shared" si="6"/>
        <v>17958.456157246525</v>
      </c>
      <c r="H18" s="701">
        <f t="shared" si="0"/>
        <v>5.5684073911692234E-5</v>
      </c>
      <c r="I18" s="700">
        <f t="shared" si="7"/>
        <v>0.177236182158861</v>
      </c>
      <c r="J18" s="699">
        <f t="shared" si="2"/>
        <v>5.6421887891021951</v>
      </c>
      <c r="K18" s="699">
        <f t="shared" si="8"/>
        <v>7.2443596007499025</v>
      </c>
      <c r="L18" s="699">
        <f t="shared" si="4"/>
        <v>0.86</v>
      </c>
      <c r="M18" s="497">
        <v>25</v>
      </c>
      <c r="N18" s="702"/>
      <c r="O18" s="702" t="s">
        <v>593</v>
      </c>
      <c r="P18" s="146">
        <f>VLOOKUP(O18,References!$B$7:$F$197,5,FALSE)</f>
        <v>40</v>
      </c>
    </row>
    <row r="19" spans="1:16" ht="16" x14ac:dyDescent="0.2">
      <c r="A19" s="905"/>
      <c r="B19" s="906"/>
      <c r="C19" s="907"/>
      <c r="D19" s="497">
        <v>3.2200000000000003E-10</v>
      </c>
      <c r="E19" s="496" t="s">
        <v>675</v>
      </c>
      <c r="F19" s="698" t="s">
        <v>676</v>
      </c>
      <c r="G19" s="701">
        <f t="shared" si="6"/>
        <v>3.262665E-5</v>
      </c>
      <c r="H19" s="701">
        <f t="shared" si="0"/>
        <v>30649.79089180164</v>
      </c>
      <c r="I19" s="701">
        <f t="shared" si="7"/>
        <v>3.2200000000000003E-10</v>
      </c>
      <c r="J19" s="701">
        <f t="shared" si="2"/>
        <v>3105590062.1118011</v>
      </c>
      <c r="K19" s="701">
        <f t="shared" si="8"/>
        <v>1.3161442336591459E-8</v>
      </c>
      <c r="L19" s="699">
        <f t="shared" si="4"/>
        <v>-7.880696514635547</v>
      </c>
      <c r="M19" s="704">
        <v>25</v>
      </c>
      <c r="N19" s="702"/>
      <c r="O19" s="702" t="s">
        <v>677</v>
      </c>
      <c r="P19" s="146">
        <f>VLOOKUP(O19,References!$B$7:$F$197,5,FALSE)</f>
        <v>23</v>
      </c>
    </row>
    <row r="20" spans="1:16" ht="16" x14ac:dyDescent="0.2">
      <c r="A20" s="914"/>
      <c r="B20" s="916"/>
      <c r="C20" s="918"/>
      <c r="D20" s="502">
        <v>-2.9</v>
      </c>
      <c r="E20" s="500" t="s">
        <v>667</v>
      </c>
      <c r="F20" s="710" t="s">
        <v>672</v>
      </c>
      <c r="G20" s="711">
        <f t="shared" si="6"/>
        <v>3.1208219993122297</v>
      </c>
      <c r="H20" s="712">
        <f t="shared" si="0"/>
        <v>0.32042840002421835</v>
      </c>
      <c r="I20" s="713">
        <f t="shared" si="7"/>
        <v>3.0800118424004357E-5</v>
      </c>
      <c r="J20" s="713">
        <f t="shared" si="2"/>
        <v>32467.4076324538</v>
      </c>
      <c r="K20" s="713">
        <f t="shared" si="8"/>
        <v>1.2589254117941662E-3</v>
      </c>
      <c r="L20" s="711">
        <f t="shared" si="4"/>
        <v>-2.9</v>
      </c>
      <c r="M20" s="714">
        <v>25</v>
      </c>
      <c r="N20" s="715"/>
      <c r="O20" s="715" t="s">
        <v>532</v>
      </c>
      <c r="P20" s="189">
        <f>VLOOKUP(O20,References!$B$7:$F$197,5,FALSE)</f>
        <v>77</v>
      </c>
    </row>
    <row r="21" spans="1:16" ht="18" customHeight="1" x14ac:dyDescent="0.2">
      <c r="A21" s="905" t="s">
        <v>38</v>
      </c>
      <c r="B21" s="906" t="s">
        <v>39</v>
      </c>
      <c r="C21" s="907" t="s">
        <v>5</v>
      </c>
      <c r="D21" s="497">
        <v>1.43</v>
      </c>
      <c r="E21" s="497" t="s">
        <v>667</v>
      </c>
      <c r="F21" s="698" t="s">
        <v>668</v>
      </c>
      <c r="G21" s="701">
        <f t="shared" si="6"/>
        <v>66721.991226141137</v>
      </c>
      <c r="H21" s="701">
        <f t="shared" si="0"/>
        <v>1.498756229577585E-5</v>
      </c>
      <c r="I21" s="700">
        <f t="shared" si="7"/>
        <v>0.65849485542700614</v>
      </c>
      <c r="J21" s="699">
        <f t="shared" si="2"/>
        <v>1.5186147496194822</v>
      </c>
      <c r="K21" s="699">
        <f t="shared" si="8"/>
        <v>26.915348039269158</v>
      </c>
      <c r="L21" s="699">
        <f t="shared" si="4"/>
        <v>1.43</v>
      </c>
      <c r="M21" s="497">
        <v>25</v>
      </c>
      <c r="N21" s="702"/>
      <c r="O21" s="702" t="s">
        <v>593</v>
      </c>
      <c r="P21" s="146">
        <f>VLOOKUP(O21,References!$B$7:$F$197,5,FALSE)</f>
        <v>40</v>
      </c>
    </row>
    <row r="22" spans="1:16" ht="16" x14ac:dyDescent="0.2">
      <c r="A22" s="905"/>
      <c r="B22" s="906"/>
      <c r="C22" s="907"/>
      <c r="D22" s="496">
        <v>0.92800000000000005</v>
      </c>
      <c r="E22" s="496" t="s">
        <v>669</v>
      </c>
      <c r="F22" s="698" t="s">
        <v>668</v>
      </c>
      <c r="G22" s="700">
        <f t="shared" si="6"/>
        <v>0.92800000000000005</v>
      </c>
      <c r="H22" s="699">
        <f t="shared" si="0"/>
        <v>1.0775862068965516</v>
      </c>
      <c r="I22" s="701">
        <f t="shared" si="7"/>
        <v>9.1586479151245987E-6</v>
      </c>
      <c r="J22" s="701">
        <f t="shared" si="2"/>
        <v>109186.4224137931</v>
      </c>
      <c r="K22" s="701">
        <f t="shared" si="8"/>
        <v>3.7435098265855898E-4</v>
      </c>
      <c r="L22" s="699">
        <f t="shared" si="4"/>
        <v>-3.4267210225262463</v>
      </c>
      <c r="M22" s="496">
        <v>25</v>
      </c>
      <c r="N22" s="702"/>
      <c r="O22" s="702" t="s">
        <v>595</v>
      </c>
      <c r="P22" s="146">
        <f>VLOOKUP(O22,References!$B$7:$F$197,5,FALSE)</f>
        <v>45</v>
      </c>
    </row>
    <row r="23" spans="1:16" ht="16" x14ac:dyDescent="0.2">
      <c r="A23" s="905"/>
      <c r="B23" s="906"/>
      <c r="C23" s="907"/>
      <c r="D23" s="496">
        <v>-3.04</v>
      </c>
      <c r="E23" s="496" t="s">
        <v>667</v>
      </c>
      <c r="F23" s="698" t="s">
        <v>672</v>
      </c>
      <c r="G23" s="699">
        <f t="shared" si="6"/>
        <v>2.2608356812949046</v>
      </c>
      <c r="H23" s="700">
        <f t="shared" si="0"/>
        <v>0.44231432132530973</v>
      </c>
      <c r="I23" s="701">
        <f t="shared" si="7"/>
        <v>2.2312713360916981E-5</v>
      </c>
      <c r="J23" s="701">
        <f t="shared" si="2"/>
        <v>44817.498608286842</v>
      </c>
      <c r="K23" s="701">
        <f t="shared" si="8"/>
        <v>9.1201083935590866E-4</v>
      </c>
      <c r="L23" s="699">
        <f t="shared" si="4"/>
        <v>-3.04</v>
      </c>
      <c r="M23" s="496">
        <v>25</v>
      </c>
      <c r="N23" s="702"/>
      <c r="O23" s="702" t="s">
        <v>544</v>
      </c>
      <c r="P23" s="146">
        <f>VLOOKUP(O23,References!$B$7:$F$197,5,FALSE)</f>
        <v>7</v>
      </c>
    </row>
    <row r="24" spans="1:16" ht="16" x14ac:dyDescent="0.2">
      <c r="A24" s="905"/>
      <c r="B24" s="906"/>
      <c r="C24" s="907"/>
      <c r="D24" s="496">
        <v>-2.48</v>
      </c>
      <c r="E24" s="496" t="s">
        <v>667</v>
      </c>
      <c r="F24" s="698" t="s">
        <v>670</v>
      </c>
      <c r="G24" s="699">
        <f t="shared" si="6"/>
        <v>8.2085982131939161</v>
      </c>
      <c r="H24" s="700">
        <f t="shared" si="0"/>
        <v>0.12182347996917077</v>
      </c>
      <c r="I24" s="701">
        <f t="shared" si="7"/>
        <v>8.1012565637245948E-5</v>
      </c>
      <c r="J24" s="701">
        <f t="shared" si="2"/>
        <v>12343.764107876184</v>
      </c>
      <c r="K24" s="701">
        <f t="shared" si="8"/>
        <v>3.3113112148259105E-3</v>
      </c>
      <c r="L24" s="699">
        <f t="shared" si="4"/>
        <v>-2.48</v>
      </c>
      <c r="M24" s="496">
        <v>25</v>
      </c>
      <c r="N24" s="702"/>
      <c r="O24" s="702" t="s">
        <v>544</v>
      </c>
      <c r="P24" s="146">
        <f>VLOOKUP(O24,References!$B$7:$F$197,5,FALSE)</f>
        <v>7</v>
      </c>
    </row>
    <row r="25" spans="1:16" ht="16" x14ac:dyDescent="0.2">
      <c r="A25" s="905"/>
      <c r="B25" s="906"/>
      <c r="C25" s="907"/>
      <c r="D25" s="496">
        <v>2.5100000000000001E-10</v>
      </c>
      <c r="E25" s="496" t="s">
        <v>675</v>
      </c>
      <c r="F25" s="698" t="s">
        <v>676</v>
      </c>
      <c r="G25" s="701">
        <f t="shared" si="6"/>
        <v>2.5432575000000003E-5</v>
      </c>
      <c r="H25" s="701">
        <f t="shared" si="0"/>
        <v>39319.652060398912</v>
      </c>
      <c r="I25" s="701">
        <f t="shared" si="7"/>
        <v>2.5100000000000001E-10</v>
      </c>
      <c r="J25" s="701">
        <f t="shared" si="2"/>
        <v>3984063745.0199203</v>
      </c>
      <c r="K25" s="701">
        <f t="shared" si="8"/>
        <v>1.0259385175417565E-8</v>
      </c>
      <c r="L25" s="699">
        <f t="shared" si="4"/>
        <v>-7.9888786648503398</v>
      </c>
      <c r="M25" s="704">
        <v>25</v>
      </c>
      <c r="N25" s="702"/>
      <c r="O25" s="702" t="s">
        <v>677</v>
      </c>
      <c r="P25" s="146">
        <f>VLOOKUP(O25,References!$B$7:$F$197,5,FALSE)</f>
        <v>23</v>
      </c>
    </row>
    <row r="26" spans="1:16" ht="16" x14ac:dyDescent="0.2">
      <c r="A26" s="905"/>
      <c r="B26" s="906"/>
      <c r="C26" s="907"/>
      <c r="D26" s="496">
        <v>-2.58</v>
      </c>
      <c r="E26" s="496" t="s">
        <v>667</v>
      </c>
      <c r="F26" s="698" t="s">
        <v>672</v>
      </c>
      <c r="G26" s="699">
        <f t="shared" si="6"/>
        <v>6.520321328247209</v>
      </c>
      <c r="H26" s="700">
        <f t="shared" si="0"/>
        <v>0.15336667468638693</v>
      </c>
      <c r="I26" s="701">
        <f t="shared" si="7"/>
        <v>6.4350568253118516E-5</v>
      </c>
      <c r="J26" s="701">
        <f t="shared" si="2"/>
        <v>15539.878312598097</v>
      </c>
      <c r="K26" s="701">
        <f t="shared" si="8"/>
        <v>2.6302679918953791E-3</v>
      </c>
      <c r="L26" s="699">
        <f t="shared" si="4"/>
        <v>-2.58</v>
      </c>
      <c r="M26" s="704">
        <v>25</v>
      </c>
      <c r="N26" s="702"/>
      <c r="O26" s="702" t="s">
        <v>532</v>
      </c>
      <c r="P26" s="146">
        <f>VLOOKUP(O26,References!$B$7:$F$197,5,FALSE)</f>
        <v>77</v>
      </c>
    </row>
    <row r="27" spans="1:16" ht="16" x14ac:dyDescent="0.2">
      <c r="A27" s="905"/>
      <c r="B27" s="906"/>
      <c r="C27" s="907"/>
      <c r="D27" s="496">
        <v>-2.58</v>
      </c>
      <c r="E27" s="496" t="s">
        <v>667</v>
      </c>
      <c r="F27" s="698" t="s">
        <v>670</v>
      </c>
      <c r="G27" s="699">
        <f>IF(ISBLANK(D27),"",IF(E27="log",K27*R_Pa*(M27+273.15)*0.001,IF(E27="dimensionless",K27*R_Pa*(M27+273.15)*0.001,IF(E27="Pa-m3/mol",D27,IF(E27="log Pa-m3/mol",10^D27,IF(E27="mol/dm3-atm",I27*101325,IF(E27="atm-m3/mol",I27*101325,0)))))))</f>
        <v>6.520321328247209</v>
      </c>
      <c r="H27" s="700">
        <f t="shared" si="0"/>
        <v>0.15336667468638693</v>
      </c>
      <c r="I27" s="701">
        <f>IF(ISBLANK(D27),"",IF(E27="log",K27*R_atm*(M27+273.15)*0.001,IF(E27="dimensionless",K27*R_atm*(M27+273.15)*0.001,IF(E27="Pa-m3/mol",D27/101325,IF(E27="log Pa-m3/mol",(10^D27)/101325,IF(E27="mol/dm3-atm",1/(D27*1000),IF(E27="atm-m3/mol",D27,0)))))))</f>
        <v>6.4350568253118516E-5</v>
      </c>
      <c r="J27" s="701">
        <f t="shared" si="2"/>
        <v>15539.878312598097</v>
      </c>
      <c r="K27" s="701">
        <f>IF(ISBLANK(D27),"",IF(E27="log",10^D27,IF(E27="dimensionless",D27,I27/(R_atm*(M27+273.15)*0.001))))</f>
        <v>2.6302679918953791E-3</v>
      </c>
      <c r="L27" s="699">
        <f t="shared" si="4"/>
        <v>-2.58</v>
      </c>
      <c r="M27" s="704">
        <v>25</v>
      </c>
      <c r="N27" s="702"/>
      <c r="O27" s="702" t="s">
        <v>591</v>
      </c>
      <c r="P27" s="146">
        <f>VLOOKUP(O27,References!$B$7:$F$197,5,FALSE)</f>
        <v>65</v>
      </c>
    </row>
    <row r="28" spans="1:16" ht="16" x14ac:dyDescent="0.2">
      <c r="A28" s="905"/>
      <c r="B28" s="906"/>
      <c r="C28" s="907"/>
      <c r="D28" s="496">
        <v>-0.87</v>
      </c>
      <c r="E28" s="496" t="s">
        <v>667</v>
      </c>
      <c r="F28" s="698" t="s">
        <v>673</v>
      </c>
      <c r="G28" s="701">
        <f>IF(ISBLANK(D28),"",IF(E28="log",K28*R_Pa*(M28+273.15)*0.001,IF(E28="dimensionless",K28*R_Pa*(M28+273.15)*0.001,IF(E28="Pa-m3/mol",D28,IF(E28="log Pa-m3/mol",10^D28,IF(E28="mol/dm3-atm",I28*101325,IF(E28="atm-m3/mol",I28*101325,0)))))))</f>
        <v>334.40210204732801</v>
      </c>
      <c r="H28" s="701">
        <f t="shared" si="0"/>
        <v>2.9904118242010027E-3</v>
      </c>
      <c r="I28" s="701">
        <f>IF(ISBLANK(D28),"",IF(E28="log",K28*R_atm*(M28+273.15)*0.001,IF(E28="dimensionless",K28*R_atm*(M28+273.15)*0.001,IF(E28="Pa-m3/mol",D28/101325,IF(E28="log Pa-m3/mol",(10^D28)/101325,IF(E28="mol/dm3-atm",1/(D28*1000),IF(E28="atm-m3/mol",D28,0)))))))</f>
        <v>3.3002921494925167E-3</v>
      </c>
      <c r="J28" s="701">
        <f t="shared" si="2"/>
        <v>303.00347808716549</v>
      </c>
      <c r="K28" s="700">
        <f>IF(ISBLANK(D28),"",IF(E28="log",10^D28,IF(E28="dimensionless",D28,I28/(R_atm*(M28+273.15)*0.001))))</f>
        <v>0.13489628825916533</v>
      </c>
      <c r="L28" s="699">
        <f t="shared" si="4"/>
        <v>-0.87</v>
      </c>
      <c r="M28" s="704">
        <v>25</v>
      </c>
      <c r="N28" s="702"/>
      <c r="O28" s="702" t="s">
        <v>591</v>
      </c>
      <c r="P28" s="146">
        <f>VLOOKUP(O28,References!$B$7:$F$197,5,FALSE)</f>
        <v>65</v>
      </c>
    </row>
    <row r="29" spans="1:16" ht="18" customHeight="1" x14ac:dyDescent="0.2">
      <c r="A29" s="913" t="s">
        <v>40</v>
      </c>
      <c r="B29" s="915" t="s">
        <v>41</v>
      </c>
      <c r="C29" s="917" t="s">
        <v>6</v>
      </c>
      <c r="D29" s="501">
        <v>2</v>
      </c>
      <c r="E29" s="501" t="s">
        <v>667</v>
      </c>
      <c r="F29" s="705" t="s">
        <v>668</v>
      </c>
      <c r="G29" s="708">
        <f t="shared" si="6"/>
        <v>247895.70296023885</v>
      </c>
      <c r="H29" s="708">
        <f t="shared" si="0"/>
        <v>4.0339545545103483E-6</v>
      </c>
      <c r="I29" s="706">
        <f t="shared" si="7"/>
        <v>2.4465403697038224</v>
      </c>
      <c r="J29" s="707">
        <f t="shared" si="2"/>
        <v>0.40874044523575948</v>
      </c>
      <c r="K29" s="708">
        <f t="shared" si="8"/>
        <v>100</v>
      </c>
      <c r="L29" s="706">
        <f t="shared" si="4"/>
        <v>2</v>
      </c>
      <c r="M29" s="501">
        <v>25</v>
      </c>
      <c r="N29" s="709"/>
      <c r="O29" s="709" t="s">
        <v>593</v>
      </c>
      <c r="P29" s="188">
        <f>VLOOKUP(O29,References!$B$7:$F$197,5,FALSE)</f>
        <v>40</v>
      </c>
    </row>
    <row r="30" spans="1:16" ht="16" x14ac:dyDescent="0.2">
      <c r="A30" s="905"/>
      <c r="B30" s="906"/>
      <c r="C30" s="907"/>
      <c r="D30" s="700">
        <v>0.57299999999999995</v>
      </c>
      <c r="E30" s="496" t="s">
        <v>669</v>
      </c>
      <c r="F30" s="698" t="s">
        <v>668</v>
      </c>
      <c r="G30" s="700">
        <f t="shared" si="6"/>
        <v>0.57299999999999995</v>
      </c>
      <c r="H30" s="699">
        <f t="shared" si="0"/>
        <v>1.7452006980802794</v>
      </c>
      <c r="I30" s="701">
        <f t="shared" si="7"/>
        <v>5.6550703182827527E-6</v>
      </c>
      <c r="J30" s="701">
        <f t="shared" si="2"/>
        <v>176832.46073298433</v>
      </c>
      <c r="K30" s="701">
        <f t="shared" si="8"/>
        <v>2.311455959734421E-4</v>
      </c>
      <c r="L30" s="699">
        <f t="shared" si="4"/>
        <v>-3.6361143767777184</v>
      </c>
      <c r="M30" s="496">
        <v>25</v>
      </c>
      <c r="N30" s="702"/>
      <c r="O30" s="702" t="s">
        <v>595</v>
      </c>
      <c r="P30" s="146">
        <f>VLOOKUP(O30,References!$B$7:$F$197,5,FALSE)</f>
        <v>45</v>
      </c>
    </row>
    <row r="31" spans="1:16" x14ac:dyDescent="0.2">
      <c r="A31" s="905"/>
      <c r="B31" s="906"/>
      <c r="C31" s="907"/>
      <c r="D31" s="496">
        <v>-2.66</v>
      </c>
      <c r="E31" s="497" t="s">
        <v>667</v>
      </c>
      <c r="F31" s="698" t="s">
        <v>672</v>
      </c>
      <c r="G31" s="699">
        <f t="shared" si="6"/>
        <v>5.4233670567840742</v>
      </c>
      <c r="H31" s="700">
        <f t="shared" si="0"/>
        <v>0.1843872984309817</v>
      </c>
      <c r="I31" s="701">
        <f t="shared" si="7"/>
        <v>5.3524471322813661E-5</v>
      </c>
      <c r="J31" s="701">
        <f t="shared" si="2"/>
        <v>18683.043013519153</v>
      </c>
      <c r="K31" s="701">
        <f t="shared" si="8"/>
        <v>2.1877616239495499E-3</v>
      </c>
      <c r="L31" s="699">
        <f t="shared" si="4"/>
        <v>-2.66</v>
      </c>
      <c r="M31" s="497">
        <v>25</v>
      </c>
      <c r="N31" s="702"/>
      <c r="O31" s="702" t="s">
        <v>544</v>
      </c>
      <c r="P31" s="146">
        <f>VLOOKUP(O31,References!$B$7:$F$197,5,FALSE)</f>
        <v>7</v>
      </c>
    </row>
    <row r="32" spans="1:16" x14ac:dyDescent="0.2">
      <c r="A32" s="905"/>
      <c r="B32" s="906"/>
      <c r="C32" s="907"/>
      <c r="D32" s="496">
        <v>-2.15</v>
      </c>
      <c r="E32" s="497" t="s">
        <v>667</v>
      </c>
      <c r="F32" s="698" t="s">
        <v>670</v>
      </c>
      <c r="G32" s="699">
        <f t="shared" si="6"/>
        <v>17.549671787764357</v>
      </c>
      <c r="H32" s="700">
        <f t="shared" si="0"/>
        <v>5.698112261547824E-2</v>
      </c>
      <c r="I32" s="701">
        <f t="shared" si="7"/>
        <v>1.7320179410574313E-4</v>
      </c>
      <c r="J32" s="701">
        <f t="shared" si="2"/>
        <v>5773.6122490133112</v>
      </c>
      <c r="K32" s="701">
        <f t="shared" si="8"/>
        <v>7.0794578438413795E-3</v>
      </c>
      <c r="L32" s="699">
        <f t="shared" si="4"/>
        <v>-2.15</v>
      </c>
      <c r="M32" s="497">
        <v>25</v>
      </c>
      <c r="N32" s="702"/>
      <c r="O32" s="702" t="s">
        <v>544</v>
      </c>
      <c r="P32" s="146">
        <f>VLOOKUP(O32,References!$B$7:$F$197,5,FALSE)</f>
        <v>7</v>
      </c>
    </row>
    <row r="33" spans="1:16" ht="16" x14ac:dyDescent="0.2">
      <c r="A33" s="905"/>
      <c r="B33" s="906"/>
      <c r="C33" s="907"/>
      <c r="D33" s="496">
        <v>2.2200000000000001E-10</v>
      </c>
      <c r="E33" s="496" t="s">
        <v>675</v>
      </c>
      <c r="F33" s="698" t="s">
        <v>676</v>
      </c>
      <c r="G33" s="701">
        <f t="shared" si="6"/>
        <v>2.2494150000000002E-5</v>
      </c>
      <c r="H33" s="701">
        <f t="shared" si="0"/>
        <v>44456.003005225801</v>
      </c>
      <c r="I33" s="701">
        <f t="shared" si="7"/>
        <v>2.2200000000000001E-10</v>
      </c>
      <c r="J33" s="701">
        <f t="shared" si="2"/>
        <v>4504504504.5045042</v>
      </c>
      <c r="K33" s="701">
        <f t="shared" si="8"/>
        <v>9.0740378842338626E-9</v>
      </c>
      <c r="L33" s="699">
        <f t="shared" si="4"/>
        <v>-8.0421994118807394</v>
      </c>
      <c r="M33" s="704">
        <v>25</v>
      </c>
      <c r="N33" s="702"/>
      <c r="O33" s="702" t="s">
        <v>677</v>
      </c>
      <c r="P33" s="146">
        <f>VLOOKUP(O33,References!$B$7:$F$197,5,FALSE)</f>
        <v>23</v>
      </c>
    </row>
    <row r="34" spans="1:16" ht="16" x14ac:dyDescent="0.2">
      <c r="A34" s="905"/>
      <c r="B34" s="906"/>
      <c r="C34" s="907"/>
      <c r="D34" s="496">
        <v>-2.25</v>
      </c>
      <c r="E34" s="496" t="s">
        <v>667</v>
      </c>
      <c r="F34" s="698" t="s">
        <v>672</v>
      </c>
      <c r="G34" s="699">
        <f t="shared" si="6"/>
        <v>13.940199811165375</v>
      </c>
      <c r="H34" s="700">
        <f t="shared" si="0"/>
        <v>7.1734983253184934E-2</v>
      </c>
      <c r="I34" s="701">
        <f t="shared" si="7"/>
        <v>1.3757907536309327E-4</v>
      </c>
      <c r="J34" s="701">
        <f t="shared" si="2"/>
        <v>7268.547178128938</v>
      </c>
      <c r="K34" s="701">
        <f t="shared" si="8"/>
        <v>5.6234132519034866E-3</v>
      </c>
      <c r="L34" s="699">
        <f t="shared" si="4"/>
        <v>-2.25</v>
      </c>
      <c r="M34" s="704">
        <v>25</v>
      </c>
      <c r="N34" s="702"/>
      <c r="O34" s="702" t="s">
        <v>532</v>
      </c>
      <c r="P34" s="146">
        <f>VLOOKUP(O34,References!$B$7:$F$197,5,FALSE)</f>
        <v>77</v>
      </c>
    </row>
    <row r="35" spans="1:16" ht="16" x14ac:dyDescent="0.2">
      <c r="A35" s="905"/>
      <c r="B35" s="906"/>
      <c r="C35" s="907"/>
      <c r="D35" s="496">
        <v>-2.0299999999999998</v>
      </c>
      <c r="E35" s="496" t="s">
        <v>667</v>
      </c>
      <c r="F35" s="698" t="s">
        <v>670</v>
      </c>
      <c r="G35" s="699">
        <f t="shared" si="6"/>
        <v>23.134973093673626</v>
      </c>
      <c r="H35" s="700">
        <f t="shared" si="0"/>
        <v>4.3224601816090072E-2</v>
      </c>
      <c r="I35" s="701">
        <f t="shared" si="7"/>
        <v>2.2832443220995521E-4</v>
      </c>
      <c r="J35" s="701">
        <f t="shared" si="2"/>
        <v>4379.7327790153104</v>
      </c>
      <c r="K35" s="701">
        <f t="shared" si="8"/>
        <v>9.3325430079699099E-3</v>
      </c>
      <c r="L35" s="699">
        <f t="shared" si="4"/>
        <v>-2.0299999999999998</v>
      </c>
      <c r="M35" s="704">
        <v>25</v>
      </c>
      <c r="N35" s="702"/>
      <c r="O35" s="702" t="s">
        <v>591</v>
      </c>
      <c r="P35" s="146">
        <f>VLOOKUP(O35,References!$B$7:$F$197,5,FALSE)</f>
        <v>65</v>
      </c>
    </row>
    <row r="36" spans="1:16" ht="16" x14ac:dyDescent="0.2">
      <c r="A36" s="914"/>
      <c r="B36" s="916"/>
      <c r="C36" s="918"/>
      <c r="D36" s="500">
        <v>-0.15</v>
      </c>
      <c r="E36" s="500" t="s">
        <v>667</v>
      </c>
      <c r="F36" s="710" t="s">
        <v>673</v>
      </c>
      <c r="G36" s="713">
        <f t="shared" si="6"/>
        <v>1754.9671787764353</v>
      </c>
      <c r="H36" s="713">
        <f t="shared" si="0"/>
        <v>5.6981122615478255E-4</v>
      </c>
      <c r="I36" s="712">
        <f t="shared" si="7"/>
        <v>1.7320179410574312E-2</v>
      </c>
      <c r="J36" s="711">
        <f t="shared" si="2"/>
        <v>57.736122490133113</v>
      </c>
      <c r="K36" s="712">
        <f t="shared" si="8"/>
        <v>0.70794578438413791</v>
      </c>
      <c r="L36" s="711">
        <f t="shared" si="4"/>
        <v>-0.15</v>
      </c>
      <c r="M36" s="714">
        <v>25</v>
      </c>
      <c r="N36" s="715"/>
      <c r="O36" s="715" t="s">
        <v>591</v>
      </c>
      <c r="P36" s="189">
        <f>VLOOKUP(O36,References!$B$7:$F$197,5,FALSE)</f>
        <v>65</v>
      </c>
    </row>
    <row r="37" spans="1:16" ht="18" customHeight="1" x14ac:dyDescent="0.2">
      <c r="A37" s="905" t="s">
        <v>42</v>
      </c>
      <c r="B37" s="906" t="s">
        <v>43</v>
      </c>
      <c r="C37" s="907" t="s">
        <v>7</v>
      </c>
      <c r="D37" s="497">
        <v>2.57</v>
      </c>
      <c r="E37" s="497" t="s">
        <v>667</v>
      </c>
      <c r="F37" s="698" t="s">
        <v>668</v>
      </c>
      <c r="G37" s="701">
        <f t="shared" si="6"/>
        <v>921019.86791537004</v>
      </c>
      <c r="H37" s="701">
        <f t="shared" si="0"/>
        <v>1.0857529080924097E-6</v>
      </c>
      <c r="I37" s="699">
        <f t="shared" si="7"/>
        <v>9.0897593675339099</v>
      </c>
      <c r="J37" s="700">
        <f t="shared" si="2"/>
        <v>0.110013913412463</v>
      </c>
      <c r="K37" s="701">
        <f t="shared" si="8"/>
        <v>371.53522909717265</v>
      </c>
      <c r="L37" s="699">
        <f t="shared" si="4"/>
        <v>2.57</v>
      </c>
      <c r="M37" s="497">
        <v>25</v>
      </c>
      <c r="N37" s="497"/>
      <c r="O37" s="702" t="s">
        <v>593</v>
      </c>
      <c r="P37" s="146">
        <f>VLOOKUP(O37,References!$B$7:$F$197,5,FALSE)</f>
        <v>40</v>
      </c>
    </row>
    <row r="38" spans="1:16" ht="16" x14ac:dyDescent="0.2">
      <c r="A38" s="905"/>
      <c r="B38" s="906"/>
      <c r="C38" s="907"/>
      <c r="D38" s="700">
        <v>0.36199999999999999</v>
      </c>
      <c r="E38" s="496" t="s">
        <v>669</v>
      </c>
      <c r="F38" s="716" t="s">
        <v>668</v>
      </c>
      <c r="G38" s="700">
        <f t="shared" si="6"/>
        <v>0.36199999999999999</v>
      </c>
      <c r="H38" s="699">
        <f t="shared" si="0"/>
        <v>2.7624309392265194</v>
      </c>
      <c r="I38" s="701">
        <f t="shared" si="7"/>
        <v>3.5726622255119664E-6</v>
      </c>
      <c r="J38" s="701">
        <f t="shared" si="2"/>
        <v>279903.31491712708</v>
      </c>
      <c r="K38" s="701">
        <f t="shared" si="8"/>
        <v>1.4602915487327408E-4</v>
      </c>
      <c r="L38" s="699">
        <f t="shared" si="4"/>
        <v>-3.8355604282119429</v>
      </c>
      <c r="M38" s="496">
        <v>25</v>
      </c>
      <c r="N38" s="496"/>
      <c r="O38" s="702" t="s">
        <v>595</v>
      </c>
      <c r="P38" s="146">
        <f>VLOOKUP(O38,References!$B$7:$F$197,5,FALSE)</f>
        <v>45</v>
      </c>
    </row>
    <row r="39" spans="1:16" ht="16" x14ac:dyDescent="0.2">
      <c r="A39" s="905"/>
      <c r="B39" s="906"/>
      <c r="C39" s="907"/>
      <c r="D39" s="717">
        <v>1.0200000000000001E-3</v>
      </c>
      <c r="E39" s="496" t="s">
        <v>577</v>
      </c>
      <c r="F39" s="716" t="s">
        <v>668</v>
      </c>
      <c r="G39" s="699">
        <f t="shared" si="6"/>
        <v>2.4861324108418548</v>
      </c>
      <c r="H39" s="700">
        <f t="shared" si="0"/>
        <v>0.40223119076002062</v>
      </c>
      <c r="I39" s="701">
        <f t="shared" si="7"/>
        <v>2.4536219203966089E-5</v>
      </c>
      <c r="J39" s="701">
        <f t="shared" si="2"/>
        <v>40756.075403758936</v>
      </c>
      <c r="K39" s="701">
        <f t="shared" si="8"/>
        <v>1.0200000000000001E-3</v>
      </c>
      <c r="L39" s="699">
        <f t="shared" si="4"/>
        <v>-2.9913998282380825</v>
      </c>
      <c r="M39" s="496">
        <v>20</v>
      </c>
      <c r="N39" s="496">
        <v>0.6</v>
      </c>
      <c r="O39" s="509" t="s">
        <v>596</v>
      </c>
      <c r="P39" s="146">
        <f>VLOOKUP(O39,References!$B$7:$F$197,5,FALSE)</f>
        <v>49</v>
      </c>
    </row>
    <row r="40" spans="1:16" x14ac:dyDescent="0.2">
      <c r="A40" s="905"/>
      <c r="B40" s="906"/>
      <c r="C40" s="907"/>
      <c r="D40" s="496">
        <v>-2.37</v>
      </c>
      <c r="E40" s="497" t="s">
        <v>667</v>
      </c>
      <c r="F40" s="698" t="s">
        <v>672</v>
      </c>
      <c r="G40" s="699">
        <f t="shared" si="6"/>
        <v>10.57472296817612</v>
      </c>
      <c r="H40" s="700">
        <f t="shared" si="0"/>
        <v>9.4565125063742012E-2</v>
      </c>
      <c r="I40" s="701">
        <f t="shared" si="7"/>
        <v>1.0436440136369267E-4</v>
      </c>
      <c r="J40" s="701">
        <f t="shared" si="2"/>
        <v>9581.8112970836246</v>
      </c>
      <c r="K40" s="701">
        <f t="shared" si="8"/>
        <v>4.2657951880159251E-3</v>
      </c>
      <c r="L40" s="699">
        <f t="shared" si="4"/>
        <v>-2.37</v>
      </c>
      <c r="M40" s="496">
        <v>25</v>
      </c>
      <c r="N40" s="496"/>
      <c r="O40" s="702" t="s">
        <v>544</v>
      </c>
      <c r="P40" s="146">
        <f>VLOOKUP(O40,References!$B$7:$F$197,5,FALSE)</f>
        <v>7</v>
      </c>
    </row>
    <row r="41" spans="1:16" x14ac:dyDescent="0.2">
      <c r="A41" s="905"/>
      <c r="B41" s="906"/>
      <c r="C41" s="907"/>
      <c r="D41" s="496">
        <v>-1.69</v>
      </c>
      <c r="E41" s="497" t="s">
        <v>667</v>
      </c>
      <c r="F41" s="698" t="s">
        <v>670</v>
      </c>
      <c r="G41" s="699">
        <f t="shared" si="6"/>
        <v>50.613806305444605</v>
      </c>
      <c r="H41" s="700">
        <f t="shared" si="0"/>
        <v>1.9757454990940455E-2</v>
      </c>
      <c r="I41" s="701">
        <f t="shared" si="7"/>
        <v>4.9951943059901101E-4</v>
      </c>
      <c r="J41" s="701">
        <f t="shared" si="2"/>
        <v>2001.9241269570343</v>
      </c>
      <c r="K41" s="700">
        <f t="shared" si="8"/>
        <v>2.0417379446695288E-2</v>
      </c>
      <c r="L41" s="699">
        <f t="shared" si="4"/>
        <v>-1.69</v>
      </c>
      <c r="M41" s="496">
        <v>25</v>
      </c>
      <c r="N41" s="496"/>
      <c r="O41" s="702" t="s">
        <v>544</v>
      </c>
      <c r="P41" s="146">
        <f>VLOOKUP(O41,References!$B$7:$F$197,5,FALSE)</f>
        <v>7</v>
      </c>
    </row>
    <row r="42" spans="1:16" x14ac:dyDescent="0.2">
      <c r="A42" s="905"/>
      <c r="B42" s="906"/>
      <c r="C42" s="907"/>
      <c r="D42" s="700">
        <v>0.56977617668836467</v>
      </c>
      <c r="E42" s="497" t="s">
        <v>667</v>
      </c>
      <c r="F42" s="698" t="s">
        <v>673</v>
      </c>
      <c r="G42" s="701">
        <f t="shared" si="6"/>
        <v>9205.4532215496311</v>
      </c>
      <c r="H42" s="701">
        <f t="shared" si="0"/>
        <v>1.0863126191973214E-4</v>
      </c>
      <c r="I42" s="700">
        <f t="shared" si="7"/>
        <v>9.0850759650132396E-2</v>
      </c>
      <c r="J42" s="699">
        <f t="shared" si="2"/>
        <v>11.007062614016819</v>
      </c>
      <c r="K42" s="699">
        <f t="shared" si="8"/>
        <v>3.7134379949402092</v>
      </c>
      <c r="L42" s="699">
        <f t="shared" si="4"/>
        <v>0.56977617668836467</v>
      </c>
      <c r="M42" s="496">
        <v>25</v>
      </c>
      <c r="N42" s="702"/>
      <c r="O42" s="702" t="s">
        <v>671</v>
      </c>
      <c r="P42" s="146">
        <f>VLOOKUP(O42,References!$B$7:$F$197,5,FALSE)</f>
        <v>83</v>
      </c>
    </row>
    <row r="43" spans="1:16" x14ac:dyDescent="0.2">
      <c r="A43" s="905"/>
      <c r="B43" s="906"/>
      <c r="C43" s="907"/>
      <c r="D43" s="700">
        <v>-1.3966565593771501</v>
      </c>
      <c r="E43" s="497" t="s">
        <v>667</v>
      </c>
      <c r="F43" s="698" t="s">
        <v>670</v>
      </c>
      <c r="G43" s="699">
        <f t="shared" si="6"/>
        <v>99.451752241708746</v>
      </c>
      <c r="H43" s="700">
        <f t="shared" si="0"/>
        <v>1.0055127008416985E-2</v>
      </c>
      <c r="I43" s="701">
        <f t="shared" si="7"/>
        <v>9.8151248203019108E-4</v>
      </c>
      <c r="J43" s="701">
        <f t="shared" si="2"/>
        <v>1018.8357441278472</v>
      </c>
      <c r="K43" s="700">
        <f t="shared" si="8"/>
        <v>4.011838489094758E-2</v>
      </c>
      <c r="L43" s="699">
        <f t="shared" si="4"/>
        <v>-1.3966565593771501</v>
      </c>
      <c r="M43" s="496">
        <v>25</v>
      </c>
      <c r="N43" s="702"/>
      <c r="O43" s="702" t="s">
        <v>671</v>
      </c>
      <c r="P43" s="146">
        <f>VLOOKUP(O43,References!$B$7:$F$197,5,FALSE)</f>
        <v>83</v>
      </c>
    </row>
    <row r="44" spans="1:16" x14ac:dyDescent="0.2">
      <c r="A44" s="905"/>
      <c r="B44" s="906"/>
      <c r="C44" s="907"/>
      <c r="D44" s="700">
        <v>-1.4924089028492131</v>
      </c>
      <c r="E44" s="497" t="s">
        <v>667</v>
      </c>
      <c r="F44" s="698" t="s">
        <v>672</v>
      </c>
      <c r="G44" s="699">
        <f t="shared" si="6"/>
        <v>79.77376617794441</v>
      </c>
      <c r="H44" s="700">
        <f t="shared" si="0"/>
        <v>1.2535449282529634E-2</v>
      </c>
      <c r="I44" s="701">
        <f t="shared" si="7"/>
        <v>7.8730585914576568E-4</v>
      </c>
      <c r="J44" s="701">
        <f t="shared" si="2"/>
        <v>1270.1543985523103</v>
      </c>
      <c r="K44" s="700">
        <f t="shared" si="8"/>
        <v>3.2180374740396242E-2</v>
      </c>
      <c r="L44" s="699">
        <f t="shared" si="4"/>
        <v>-1.4924089028492131</v>
      </c>
      <c r="M44" s="496">
        <v>25</v>
      </c>
      <c r="N44" s="702"/>
      <c r="O44" s="702" t="s">
        <v>671</v>
      </c>
      <c r="P44" s="146">
        <f>VLOOKUP(O44,References!$B$7:$F$197,5,FALSE)</f>
        <v>83</v>
      </c>
    </row>
    <row r="45" spans="1:16" x14ac:dyDescent="0.2">
      <c r="A45" s="905"/>
      <c r="B45" s="906"/>
      <c r="C45" s="907"/>
      <c r="D45" s="700">
        <v>-0.43989</v>
      </c>
      <c r="E45" s="497" t="s">
        <v>667</v>
      </c>
      <c r="F45" s="698" t="s">
        <v>674</v>
      </c>
      <c r="G45" s="701">
        <f t="shared" si="6"/>
        <v>900.28289486828419</v>
      </c>
      <c r="H45" s="701">
        <f t="shared" si="0"/>
        <v>1.1107619679326518E-3</v>
      </c>
      <c r="I45" s="701">
        <f t="shared" si="7"/>
        <v>8.8851013557195921E-3</v>
      </c>
      <c r="J45" s="701">
        <f t="shared" si="2"/>
        <v>112.5479564007755</v>
      </c>
      <c r="K45" s="700">
        <f t="shared" si="8"/>
        <v>0.3631700284101676</v>
      </c>
      <c r="L45" s="699">
        <f t="shared" si="4"/>
        <v>-0.43989</v>
      </c>
      <c r="M45" s="496">
        <v>25</v>
      </c>
      <c r="N45" s="702"/>
      <c r="O45" s="702" t="s">
        <v>671</v>
      </c>
      <c r="P45" s="146">
        <f>VLOOKUP(O45,References!$B$7:$F$197,5,FALSE)</f>
        <v>83</v>
      </c>
    </row>
    <row r="46" spans="1:16" x14ac:dyDescent="0.2">
      <c r="A46" s="905"/>
      <c r="B46" s="906"/>
      <c r="C46" s="907"/>
      <c r="D46" s="718">
        <v>5</v>
      </c>
      <c r="E46" s="497" t="s">
        <v>678</v>
      </c>
      <c r="F46" s="698" t="s">
        <v>668</v>
      </c>
      <c r="G46" s="699">
        <f t="shared" si="6"/>
        <v>20.265000000000001</v>
      </c>
      <c r="H46" s="700">
        <f t="shared" si="0"/>
        <v>4.9346163335800643E-2</v>
      </c>
      <c r="I46" s="701">
        <f t="shared" si="7"/>
        <v>2.0000000000000001E-4</v>
      </c>
      <c r="J46" s="701">
        <f t="shared" si="2"/>
        <v>5000</v>
      </c>
      <c r="K46" s="701">
        <f t="shared" si="8"/>
        <v>8.1748089047151921E-3</v>
      </c>
      <c r="L46" s="699">
        <f t="shared" si="4"/>
        <v>-2.0875223906673965</v>
      </c>
      <c r="M46" s="496">
        <v>25</v>
      </c>
      <c r="N46" s="702"/>
      <c r="O46" s="702" t="s">
        <v>594</v>
      </c>
      <c r="P46" s="146">
        <f>VLOOKUP(O46,References!$B$7:$F$197,5,FALSE)</f>
        <v>43</v>
      </c>
    </row>
    <row r="47" spans="1:16" ht="16" x14ac:dyDescent="0.2">
      <c r="A47" s="905"/>
      <c r="B47" s="906"/>
      <c r="C47" s="907"/>
      <c r="D47" s="496">
        <v>2.02E-10</v>
      </c>
      <c r="E47" s="496" t="s">
        <v>675</v>
      </c>
      <c r="F47" s="698" t="s">
        <v>676</v>
      </c>
      <c r="G47" s="701">
        <f t="shared" si="6"/>
        <v>2.046765E-5</v>
      </c>
      <c r="H47" s="701">
        <f t="shared" si="0"/>
        <v>48857.587461188756</v>
      </c>
      <c r="I47" s="701">
        <f t="shared" si="7"/>
        <v>2.02E-10</v>
      </c>
      <c r="J47" s="701">
        <f t="shared" si="2"/>
        <v>4950495049.5049505</v>
      </c>
      <c r="K47" s="701">
        <f t="shared" si="8"/>
        <v>8.2565569937623437E-9</v>
      </c>
      <c r="L47" s="699">
        <f t="shared" si="4"/>
        <v>-8.0832010168847539</v>
      </c>
      <c r="M47" s="704">
        <v>25</v>
      </c>
      <c r="N47" s="702"/>
      <c r="O47" s="702" t="s">
        <v>677</v>
      </c>
      <c r="P47" s="146">
        <f>VLOOKUP(O47,References!$B$7:$F$197,5,FALSE)</f>
        <v>23</v>
      </c>
    </row>
    <row r="48" spans="1:16" ht="16" x14ac:dyDescent="0.2">
      <c r="A48" s="905"/>
      <c r="B48" s="906"/>
      <c r="C48" s="907"/>
      <c r="D48" s="496">
        <v>-1.93</v>
      </c>
      <c r="E48" s="496" t="s">
        <v>667</v>
      </c>
      <c r="F48" s="698" t="s">
        <v>672</v>
      </c>
      <c r="G48" s="699">
        <f t="shared" si="6"/>
        <v>29.125205528800048</v>
      </c>
      <c r="H48" s="700">
        <f t="shared" si="0"/>
        <v>3.4334521657234801E-2</v>
      </c>
      <c r="I48" s="701">
        <f t="shared" si="7"/>
        <v>2.8744342984258727E-4</v>
      </c>
      <c r="J48" s="701">
        <f t="shared" si="2"/>
        <v>3478.9454069193034</v>
      </c>
      <c r="K48" s="700">
        <f t="shared" si="8"/>
        <v>1.1748975549395293E-2</v>
      </c>
      <c r="L48" s="699">
        <f t="shared" si="4"/>
        <v>-1.93</v>
      </c>
      <c r="M48" s="704">
        <v>25</v>
      </c>
      <c r="N48" s="702"/>
      <c r="O48" s="702" t="s">
        <v>532</v>
      </c>
      <c r="P48" s="146">
        <f>VLOOKUP(O48,References!$B$7:$F$197,5,FALSE)</f>
        <v>77</v>
      </c>
    </row>
    <row r="49" spans="1:16" ht="16" x14ac:dyDescent="0.2">
      <c r="A49" s="905"/>
      <c r="B49" s="906"/>
      <c r="C49" s="907"/>
      <c r="D49" s="719">
        <v>2.5300000000000001E-3</v>
      </c>
      <c r="E49" s="496" t="s">
        <v>675</v>
      </c>
      <c r="F49" s="698" t="s">
        <v>670</v>
      </c>
      <c r="G49" s="701">
        <f>IF(ISBLANK(D49),"",IF(E49="log",K49*R_Pa*(M49+273.15)*0.001,IF(E49="dimensionless",K49*R_Pa*(M49+273.15)*0.001,IF(E49="Pa-m3/mol",D49,IF(E49="log Pa-m3/mol",10^D49,IF(E49="mol/dm3-atm",I49*101325,IF(E49="atm-m3/mol",I49*101325,0)))))))</f>
        <v>256.35225000000003</v>
      </c>
      <c r="H49" s="701">
        <f t="shared" si="0"/>
        <v>3.90088247713839E-3</v>
      </c>
      <c r="I49" s="701">
        <f>IF(ISBLANK(D49),"",IF(E49="log",K49*R_atm*(M49+273.15)*0.001,IF(E49="dimensionless",K49*R_atm*(M49+273.15)*0.001,IF(E49="Pa-m3/mol",D49/101325,IF(E49="log Pa-m3/mol",(10^D49)/101325,IF(E49="mol/dm3-atm",1/(D49*1000),IF(E49="atm-m3/mol",D49,0)))))))</f>
        <v>2.5300000000000001E-3</v>
      </c>
      <c r="J49" s="701">
        <f t="shared" si="2"/>
        <v>395.25691699604744</v>
      </c>
      <c r="K49" s="700">
        <f>IF(ISBLANK(D49),"",IF(E49="log",10^D49,IF(E49="dimensionless",D49,I49/(R_atm*(M49+273.15)*0.001))))</f>
        <v>0.10341133264464718</v>
      </c>
      <c r="L49" s="699">
        <f t="shared" si="4"/>
        <v>-0.98543186515555992</v>
      </c>
      <c r="M49" s="704">
        <v>25</v>
      </c>
      <c r="N49" s="702"/>
      <c r="O49" s="702" t="s">
        <v>538</v>
      </c>
      <c r="P49" s="146">
        <f>VLOOKUP(O49,References!$B$7:$F$197,5,FALSE)</f>
        <v>80</v>
      </c>
    </row>
    <row r="50" spans="1:16" ht="18" customHeight="1" x14ac:dyDescent="0.2">
      <c r="A50" s="913" t="s">
        <v>44</v>
      </c>
      <c r="B50" s="915" t="s">
        <v>45</v>
      </c>
      <c r="C50" s="917" t="s">
        <v>8</v>
      </c>
      <c r="D50" s="501">
        <v>3.14</v>
      </c>
      <c r="E50" s="501" t="s">
        <v>667</v>
      </c>
      <c r="F50" s="705" t="s">
        <v>668</v>
      </c>
      <c r="G50" s="708">
        <f t="shared" si="6"/>
        <v>3421913.2762898491</v>
      </c>
      <c r="H50" s="708">
        <f t="shared" si="0"/>
        <v>2.9223417405955797E-7</v>
      </c>
      <c r="I50" s="706">
        <f t="shared" si="7"/>
        <v>33.771658290548842</v>
      </c>
      <c r="J50" s="707">
        <f t="shared" si="2"/>
        <v>2.9610627686584602E-2</v>
      </c>
      <c r="K50" s="708">
        <f t="shared" si="8"/>
        <v>1380.3842646028863</v>
      </c>
      <c r="L50" s="706">
        <f t="shared" si="4"/>
        <v>3.14</v>
      </c>
      <c r="M50" s="501">
        <v>25</v>
      </c>
      <c r="N50" s="709"/>
      <c r="O50" s="709" t="s">
        <v>593</v>
      </c>
      <c r="P50" s="188">
        <f>VLOOKUP(O50,References!$B$7:$F$197,5,FALSE)</f>
        <v>40</v>
      </c>
    </row>
    <row r="51" spans="1:16" x14ac:dyDescent="0.2">
      <c r="A51" s="905"/>
      <c r="B51" s="906"/>
      <c r="C51" s="907"/>
      <c r="D51" s="497">
        <v>-2.0299999999999998</v>
      </c>
      <c r="E51" s="497" t="s">
        <v>667</v>
      </c>
      <c r="F51" s="698" t="s">
        <v>672</v>
      </c>
      <c r="G51" s="699">
        <f t="shared" si="6"/>
        <v>23.134973093673626</v>
      </c>
      <c r="H51" s="700">
        <f t="shared" si="0"/>
        <v>4.3224601816090072E-2</v>
      </c>
      <c r="I51" s="701">
        <f t="shared" si="7"/>
        <v>2.2832443220995521E-4</v>
      </c>
      <c r="J51" s="701">
        <f t="shared" si="2"/>
        <v>4379.7327790153104</v>
      </c>
      <c r="K51" s="701">
        <f t="shared" si="8"/>
        <v>9.3325430079699099E-3</v>
      </c>
      <c r="L51" s="699">
        <f t="shared" si="4"/>
        <v>-2.0299999999999998</v>
      </c>
      <c r="M51" s="497">
        <v>25</v>
      </c>
      <c r="N51" s="702"/>
      <c r="O51" s="702" t="s">
        <v>544</v>
      </c>
      <c r="P51" s="146">
        <f>VLOOKUP(O51,References!$B$7:$F$197,5,FALSE)</f>
        <v>7</v>
      </c>
    </row>
    <row r="52" spans="1:16" x14ac:dyDescent="0.2">
      <c r="A52" s="905"/>
      <c r="B52" s="906"/>
      <c r="C52" s="907"/>
      <c r="D52" s="497">
        <v>-1.1200000000000001</v>
      </c>
      <c r="E52" s="497" t="s">
        <v>667</v>
      </c>
      <c r="F52" s="698" t="s">
        <v>670</v>
      </c>
      <c r="G52" s="701">
        <f t="shared" si="6"/>
        <v>188.04812121173279</v>
      </c>
      <c r="H52" s="701">
        <f t="shared" si="0"/>
        <v>5.3177877745135774E-3</v>
      </c>
      <c r="I52" s="701">
        <f t="shared" si="7"/>
        <v>1.8558906608609276E-3</v>
      </c>
      <c r="J52" s="701">
        <f t="shared" si="2"/>
        <v>538.82484625258621</v>
      </c>
      <c r="K52" s="700">
        <f t="shared" si="8"/>
        <v>7.5857757502918358E-2</v>
      </c>
      <c r="L52" s="699">
        <f t="shared" si="4"/>
        <v>-1.1200000000000001</v>
      </c>
      <c r="M52" s="497">
        <v>25</v>
      </c>
      <c r="N52" s="702"/>
      <c r="O52" s="702" t="s">
        <v>544</v>
      </c>
      <c r="P52" s="146">
        <f>VLOOKUP(O52,References!$B$7:$F$197,5,FALSE)</f>
        <v>7</v>
      </c>
    </row>
    <row r="53" spans="1:16" ht="16" x14ac:dyDescent="0.2">
      <c r="A53" s="905"/>
      <c r="B53" s="906"/>
      <c r="C53" s="907"/>
      <c r="D53" s="497">
        <v>1.64E-10</v>
      </c>
      <c r="E53" s="496" t="s">
        <v>675</v>
      </c>
      <c r="F53" s="698" t="s">
        <v>676</v>
      </c>
      <c r="G53" s="701">
        <f t="shared" si="6"/>
        <v>1.6617300000000001E-5</v>
      </c>
      <c r="H53" s="701">
        <f t="shared" si="0"/>
        <v>60178.247970488585</v>
      </c>
      <c r="I53" s="701">
        <f t="shared" si="7"/>
        <v>1.64E-10</v>
      </c>
      <c r="J53" s="701">
        <f t="shared" si="2"/>
        <v>6097560975.6097565</v>
      </c>
      <c r="K53" s="701">
        <f t="shared" si="8"/>
        <v>6.7033433018664569E-9</v>
      </c>
      <c r="L53" s="699">
        <f t="shared" si="4"/>
        <v>-8.1737085382836803</v>
      </c>
      <c r="M53" s="704">
        <v>25</v>
      </c>
      <c r="N53" s="702"/>
      <c r="O53" s="702" t="s">
        <v>677</v>
      </c>
      <c r="P53" s="146">
        <f>VLOOKUP(O53,References!$B$7:$F$197,5,FALSE)</f>
        <v>23</v>
      </c>
    </row>
    <row r="54" spans="1:16" ht="16" x14ac:dyDescent="0.2">
      <c r="A54" s="905"/>
      <c r="B54" s="906"/>
      <c r="C54" s="907"/>
      <c r="D54" s="497">
        <v>-1.58</v>
      </c>
      <c r="E54" s="496" t="s">
        <v>667</v>
      </c>
      <c r="F54" s="698" t="s">
        <v>672</v>
      </c>
      <c r="G54" s="699">
        <f t="shared" si="6"/>
        <v>65.20321328247212</v>
      </c>
      <c r="H54" s="700">
        <f t="shared" si="0"/>
        <v>1.5336667468638685E-2</v>
      </c>
      <c r="I54" s="701">
        <f t="shared" si="7"/>
        <v>6.4350568253118538E-4</v>
      </c>
      <c r="J54" s="701">
        <f t="shared" si="2"/>
        <v>1553.9878312598091</v>
      </c>
      <c r="K54" s="700">
        <f t="shared" si="8"/>
        <v>2.6302679918953804E-2</v>
      </c>
      <c r="L54" s="699">
        <f t="shared" si="4"/>
        <v>-1.58</v>
      </c>
      <c r="M54" s="704">
        <v>25</v>
      </c>
      <c r="N54" s="702"/>
      <c r="O54" s="702" t="s">
        <v>532</v>
      </c>
      <c r="P54" s="146">
        <f>VLOOKUP(O54,References!$B$7:$F$197,5,FALSE)</f>
        <v>77</v>
      </c>
    </row>
    <row r="55" spans="1:16" ht="16" x14ac:dyDescent="0.2">
      <c r="A55" s="905"/>
      <c r="B55" s="906"/>
      <c r="C55" s="907"/>
      <c r="D55" s="497">
        <v>-0.57999999999999996</v>
      </c>
      <c r="E55" s="496" t="s">
        <v>667</v>
      </c>
      <c r="F55" s="698" t="s">
        <v>670</v>
      </c>
      <c r="G55" s="701">
        <f>IF(ISBLANK(D55),"",IF(E55="log",K55*R_Pa*(M55+273.15)*0.001,IF(E55="dimensionless",K55*R_Pa*(M55+273.15)*0.001,IF(E55="Pa-m3/mol",D55,IF(E55="log Pa-m3/mol",10^D55,IF(E55="mol/dm3-atm",I55*101325,IF(E55="atm-m3/mol",I55*101325,0)))))))</f>
        <v>652.03213282472154</v>
      </c>
      <c r="H55" s="701">
        <f t="shared" si="0"/>
        <v>1.5336667468638678E-3</v>
      </c>
      <c r="I55" s="701">
        <f>IF(ISBLANK(D55),"",IF(E55="log",K55*R_atm*(M55+273.15)*0.001,IF(E55="dimensionless",K55*R_atm*(M55+273.15)*0.001,IF(E55="Pa-m3/mol",D55/101325,IF(E55="log Pa-m3/mol",(10^D55)/101325,IF(E55="mol/dm3-atm",1/(D55*1000),IF(E55="atm-m3/mol",D55,0)))))))</f>
        <v>6.4350568253118577E-3</v>
      </c>
      <c r="J55" s="701">
        <f t="shared" si="2"/>
        <v>155.39878312598083</v>
      </c>
      <c r="K55" s="700">
        <f>IF(ISBLANK(D55),"",IF(E55="log",10^D55,IF(E55="dimensionless",D55,I55/(R_atm*(M55+273.15)*0.001))))</f>
        <v>0.2630267991895382</v>
      </c>
      <c r="L55" s="699">
        <f t="shared" si="4"/>
        <v>-0.57999999999999996</v>
      </c>
      <c r="M55" s="704">
        <v>25</v>
      </c>
      <c r="N55" s="702"/>
      <c r="O55" s="702" t="s">
        <v>591</v>
      </c>
      <c r="P55" s="146">
        <f>VLOOKUP(O55,References!$B$7:$F$197,5,FALSE)</f>
        <v>65</v>
      </c>
    </row>
    <row r="56" spans="1:16" ht="16" x14ac:dyDescent="0.2">
      <c r="A56" s="914"/>
      <c r="B56" s="916"/>
      <c r="C56" s="918"/>
      <c r="D56" s="502">
        <v>1.29</v>
      </c>
      <c r="E56" s="500" t="s">
        <v>667</v>
      </c>
      <c r="F56" s="710" t="s">
        <v>673</v>
      </c>
      <c r="G56" s="713">
        <f>IF(ISBLANK(D56),"",IF(E56="log",K56*R_Pa*(M56+273.15)*0.001,IF(E56="dimensionless",K56*R_Pa*(M56+273.15)*0.001,IF(E56="Pa-m3/mol",D56,IF(E56="log Pa-m3/mol",10^D56,IF(E56="mol/dm3-atm",I56*101325,IF(E56="atm-m3/mol",I56*101325,0)))))))</f>
        <v>48335.809772024644</v>
      </c>
      <c r="H56" s="713">
        <f t="shared" si="0"/>
        <v>2.0688595157844461E-5</v>
      </c>
      <c r="I56" s="712">
        <f>IF(ISBLANK(D56),"",IF(E56="log",K56*R_atm*(M56+273.15)*0.001,IF(E56="dimensionless",K56*R_atm*(M56+273.15)*0.001,IF(E56="Pa-m3/mol",D56/101325,IF(E56="log Pa-m3/mol",(10^D56)/101325,IF(E56="mol/dm3-atm",1/(D56*1000),IF(E56="atm-m3/mol",D56,0)))))))</f>
        <v>0.47703735279570519</v>
      </c>
      <c r="J56" s="711">
        <f t="shared" si="2"/>
        <v>2.096271904368582</v>
      </c>
      <c r="K56" s="711">
        <f>IF(ISBLANK(D56),"",IF(E56="log",10^D56,IF(E56="dimensionless",D56,I56/(R_atm*(M56+273.15)*0.001))))</f>
        <v>19.498445997580465</v>
      </c>
      <c r="L56" s="711">
        <f t="shared" si="4"/>
        <v>1.29</v>
      </c>
      <c r="M56" s="714">
        <v>25</v>
      </c>
      <c r="N56" s="715"/>
      <c r="O56" s="715" t="s">
        <v>591</v>
      </c>
      <c r="P56" s="189">
        <f>VLOOKUP(O56,References!$B$7:$F$197,5,FALSE)</f>
        <v>65</v>
      </c>
    </row>
    <row r="57" spans="1:16" ht="18" customHeight="1" x14ac:dyDescent="0.2">
      <c r="A57" s="905" t="s">
        <v>46</v>
      </c>
      <c r="B57" s="906" t="s">
        <v>47</v>
      </c>
      <c r="C57" s="907" t="s">
        <v>9</v>
      </c>
      <c r="D57" s="497">
        <v>3.7</v>
      </c>
      <c r="E57" s="497" t="s">
        <v>667</v>
      </c>
      <c r="F57" s="698" t="s">
        <v>668</v>
      </c>
      <c r="G57" s="701">
        <f t="shared" si="6"/>
        <v>12424216.159473035</v>
      </c>
      <c r="H57" s="701">
        <f t="shared" si="0"/>
        <v>8.0487975029115581E-8</v>
      </c>
      <c r="I57" s="701">
        <f t="shared" si="7"/>
        <v>122.6174799849305</v>
      </c>
      <c r="J57" s="701">
        <f t="shared" si="2"/>
        <v>8.1554440698251053E-3</v>
      </c>
      <c r="K57" s="701">
        <f t="shared" si="8"/>
        <v>5011.8723362727324</v>
      </c>
      <c r="L57" s="699">
        <f t="shared" si="4"/>
        <v>3.7</v>
      </c>
      <c r="M57" s="497">
        <v>25</v>
      </c>
      <c r="N57" s="702"/>
      <c r="O57" s="702" t="s">
        <v>593</v>
      </c>
      <c r="P57" s="146">
        <f>VLOOKUP(O57,References!$B$7:$F$197,5,FALSE)</f>
        <v>40</v>
      </c>
    </row>
    <row r="58" spans="1:16" x14ac:dyDescent="0.2">
      <c r="A58" s="905"/>
      <c r="B58" s="906"/>
      <c r="C58" s="907"/>
      <c r="D58" s="497">
        <v>-1.79</v>
      </c>
      <c r="E58" s="497" t="s">
        <v>667</v>
      </c>
      <c r="F58" s="698" t="s">
        <v>672</v>
      </c>
      <c r="G58" s="699">
        <f t="shared" si="6"/>
        <v>40.203975415280503</v>
      </c>
      <c r="H58" s="700">
        <f t="shared" si="0"/>
        <v>2.4873162160474447E-2</v>
      </c>
      <c r="I58" s="701">
        <f t="shared" si="7"/>
        <v>3.9678238751819053E-4</v>
      </c>
      <c r="J58" s="701">
        <f t="shared" si="2"/>
        <v>2520.2731559100639</v>
      </c>
      <c r="K58" s="700">
        <f t="shared" si="8"/>
        <v>1.6218100973589288E-2</v>
      </c>
      <c r="L58" s="699">
        <f t="shared" si="4"/>
        <v>-1.79</v>
      </c>
      <c r="M58" s="497">
        <v>25</v>
      </c>
      <c r="N58" s="702"/>
      <c r="O58" s="702" t="s">
        <v>544</v>
      </c>
      <c r="P58" s="146">
        <f>VLOOKUP(O58,References!$B$7:$F$197,5,FALSE)</f>
        <v>7</v>
      </c>
    </row>
    <row r="59" spans="1:16" x14ac:dyDescent="0.2">
      <c r="A59" s="905"/>
      <c r="B59" s="906"/>
      <c r="C59" s="907"/>
      <c r="D59" s="497">
        <v>-0.45</v>
      </c>
      <c r="E59" s="497" t="s">
        <v>667</v>
      </c>
      <c r="F59" s="698" t="s">
        <v>670</v>
      </c>
      <c r="G59" s="701">
        <f t="shared" si="6"/>
        <v>879.56714543762018</v>
      </c>
      <c r="H59" s="701">
        <f t="shared" si="0"/>
        <v>1.1369228661928471E-3</v>
      </c>
      <c r="I59" s="701">
        <f t="shared" si="7"/>
        <v>8.680652804713777E-3</v>
      </c>
      <c r="J59" s="701">
        <f t="shared" si="2"/>
        <v>115.19870941698981</v>
      </c>
      <c r="K59" s="700">
        <f t="shared" si="8"/>
        <v>0.35481338923357542</v>
      </c>
      <c r="L59" s="699">
        <f t="shared" si="4"/>
        <v>-0.45</v>
      </c>
      <c r="M59" s="497">
        <v>25</v>
      </c>
      <c r="N59" s="702"/>
      <c r="O59" s="702" t="s">
        <v>544</v>
      </c>
      <c r="P59" s="146">
        <f>VLOOKUP(O59,References!$B$7:$F$197,5,FALSE)</f>
        <v>7</v>
      </c>
    </row>
    <row r="60" spans="1:16" ht="16" x14ac:dyDescent="0.2">
      <c r="A60" s="905"/>
      <c r="B60" s="906"/>
      <c r="C60" s="907"/>
      <c r="D60" s="497">
        <v>3.5500000000000001E-10</v>
      </c>
      <c r="E60" s="496" t="s">
        <v>675</v>
      </c>
      <c r="F60" s="698" t="s">
        <v>676</v>
      </c>
      <c r="G60" s="701">
        <f t="shared" si="6"/>
        <v>3.5970375000000002E-5</v>
      </c>
      <c r="H60" s="701">
        <f t="shared" si="0"/>
        <v>27800.655400451065</v>
      </c>
      <c r="I60" s="701">
        <f t="shared" si="7"/>
        <v>3.5500000000000001E-10</v>
      </c>
      <c r="J60" s="701">
        <f t="shared" si="2"/>
        <v>2816901408.4507041</v>
      </c>
      <c r="K60" s="701">
        <f t="shared" si="8"/>
        <v>1.4510285805869466E-8</v>
      </c>
      <c r="L60" s="699">
        <f t="shared" si="4"/>
        <v>-7.838324033276284</v>
      </c>
      <c r="M60" s="704">
        <v>25</v>
      </c>
      <c r="N60" s="702"/>
      <c r="O60" s="702" t="s">
        <v>677</v>
      </c>
      <c r="P60" s="146">
        <f>VLOOKUP(O60,References!$B$7:$F$197,5,FALSE)</f>
        <v>23</v>
      </c>
    </row>
    <row r="61" spans="1:16" ht="16" x14ac:dyDescent="0.2">
      <c r="A61" s="905"/>
      <c r="B61" s="906"/>
      <c r="C61" s="907"/>
      <c r="D61" s="497">
        <v>-1.27</v>
      </c>
      <c r="E61" s="496" t="s">
        <v>667</v>
      </c>
      <c r="F61" s="698" t="s">
        <v>672</v>
      </c>
      <c r="G61" s="701">
        <f t="shared" si="6"/>
        <v>133.12787467320359</v>
      </c>
      <c r="H61" s="701">
        <f t="shared" si="0"/>
        <v>7.5115748858363115E-3</v>
      </c>
      <c r="I61" s="701">
        <f t="shared" si="7"/>
        <v>1.3138699696343854E-3</v>
      </c>
      <c r="J61" s="701">
        <f t="shared" si="2"/>
        <v>761.11032530736134</v>
      </c>
      <c r="K61" s="700">
        <f t="shared" si="8"/>
        <v>5.3703179637025256E-2</v>
      </c>
      <c r="L61" s="699">
        <f t="shared" si="4"/>
        <v>-1.27</v>
      </c>
      <c r="M61" s="704">
        <v>25</v>
      </c>
      <c r="N61" s="702"/>
      <c r="O61" s="702" t="s">
        <v>532</v>
      </c>
      <c r="P61" s="146">
        <f>VLOOKUP(O61,References!$B$7:$F$197,5,FALSE)</f>
        <v>77</v>
      </c>
    </row>
    <row r="62" spans="1:16" ht="16" x14ac:dyDescent="0.2">
      <c r="A62" s="905"/>
      <c r="B62" s="906"/>
      <c r="C62" s="907"/>
      <c r="D62" s="497">
        <v>0.3</v>
      </c>
      <c r="E62" s="496" t="s">
        <v>667</v>
      </c>
      <c r="F62" s="698" t="s">
        <v>670</v>
      </c>
      <c r="G62" s="701">
        <f t="shared" si="6"/>
        <v>4946.1695415928389</v>
      </c>
      <c r="H62" s="701">
        <f t="shared" si="0"/>
        <v>2.0217665237531773E-4</v>
      </c>
      <c r="I62" s="700">
        <f t="shared" si="7"/>
        <v>4.8814898017200667E-2</v>
      </c>
      <c r="J62" s="699">
        <f t="shared" si="2"/>
        <v>20.485549301928991</v>
      </c>
      <c r="K62" s="699">
        <f t="shared" si="8"/>
        <v>1.9952623149688797</v>
      </c>
      <c r="L62" s="699">
        <f t="shared" si="4"/>
        <v>0.3</v>
      </c>
      <c r="M62" s="704">
        <v>25</v>
      </c>
      <c r="N62" s="702"/>
      <c r="O62" s="702" t="s">
        <v>591</v>
      </c>
      <c r="P62" s="146">
        <f>VLOOKUP(O62,References!$B$7:$F$197,5,FALSE)</f>
        <v>65</v>
      </c>
    </row>
    <row r="63" spans="1:16" ht="16" x14ac:dyDescent="0.2">
      <c r="A63" s="905"/>
      <c r="B63" s="906"/>
      <c r="C63" s="907"/>
      <c r="D63" s="497">
        <v>2.0099999999999998</v>
      </c>
      <c r="E63" s="496" t="s">
        <v>667</v>
      </c>
      <c r="F63" s="698" t="s">
        <v>673</v>
      </c>
      <c r="G63" s="701">
        <f t="shared" si="6"/>
        <v>253669.93565572388</v>
      </c>
      <c r="H63" s="701">
        <f t="shared" si="0"/>
        <v>3.9421305383117271E-6</v>
      </c>
      <c r="I63" s="699">
        <f t="shared" si="7"/>
        <v>2.5035276156498876</v>
      </c>
      <c r="J63" s="700">
        <f t="shared" si="2"/>
        <v>0.39943637679443422</v>
      </c>
      <c r="K63" s="701">
        <f t="shared" si="8"/>
        <v>102.32929922807544</v>
      </c>
      <c r="L63" s="699">
        <f t="shared" si="4"/>
        <v>2.0099999999999998</v>
      </c>
      <c r="M63" s="704">
        <v>25</v>
      </c>
      <c r="N63" s="702"/>
      <c r="O63" s="702" t="s">
        <v>591</v>
      </c>
      <c r="P63" s="146">
        <f>VLOOKUP(O63,References!$B$7:$F$197,5,FALSE)</f>
        <v>65</v>
      </c>
    </row>
    <row r="64" spans="1:16" ht="18" customHeight="1" x14ac:dyDescent="0.2">
      <c r="A64" s="913" t="s">
        <v>48</v>
      </c>
      <c r="B64" s="915" t="s">
        <v>49</v>
      </c>
      <c r="C64" s="917" t="s">
        <v>10</v>
      </c>
      <c r="D64" s="501">
        <v>4.18</v>
      </c>
      <c r="E64" s="501" t="s">
        <v>667</v>
      </c>
      <c r="F64" s="705" t="s">
        <v>668</v>
      </c>
      <c r="G64" s="708">
        <f t="shared" si="6"/>
        <v>37520532.965447091</v>
      </c>
      <c r="H64" s="708">
        <f t="shared" si="0"/>
        <v>2.6652073437253855E-8</v>
      </c>
      <c r="I64" s="708">
        <f t="shared" si="7"/>
        <v>370.29886963185032</v>
      </c>
      <c r="J64" s="708">
        <f t="shared" si="2"/>
        <v>2.7005213410297366E-3</v>
      </c>
      <c r="K64" s="708">
        <f t="shared" si="8"/>
        <v>15135.612484362096</v>
      </c>
      <c r="L64" s="706">
        <f t="shared" si="4"/>
        <v>4.18</v>
      </c>
      <c r="M64" s="501">
        <v>25</v>
      </c>
      <c r="N64" s="709"/>
      <c r="O64" s="709" t="s">
        <v>593</v>
      </c>
      <c r="P64" s="188">
        <f>VLOOKUP(O64,References!$B$7:$F$197,5,FALSE)</f>
        <v>40</v>
      </c>
    </row>
    <row r="65" spans="1:16" x14ac:dyDescent="0.2">
      <c r="A65" s="905"/>
      <c r="B65" s="906"/>
      <c r="C65" s="907"/>
      <c r="D65" s="497">
        <v>-1.52</v>
      </c>
      <c r="E65" s="497" t="s">
        <v>667</v>
      </c>
      <c r="F65" s="698" t="s">
        <v>672</v>
      </c>
      <c r="G65" s="699">
        <f t="shared" si="6"/>
        <v>74.863305463504005</v>
      </c>
      <c r="H65" s="700">
        <f t="shared" si="0"/>
        <v>1.3357678956448186E-2</v>
      </c>
      <c r="I65" s="701">
        <f t="shared" si="7"/>
        <v>7.388433798520039E-4</v>
      </c>
      <c r="J65" s="701">
        <f t="shared" si="2"/>
        <v>1353.4668202621074</v>
      </c>
      <c r="K65" s="700">
        <f t="shared" si="8"/>
        <v>3.0199517204020147E-2</v>
      </c>
      <c r="L65" s="699">
        <f t="shared" si="4"/>
        <v>-1.52</v>
      </c>
      <c r="M65" s="497">
        <v>25</v>
      </c>
      <c r="N65" s="702"/>
      <c r="O65" s="702" t="s">
        <v>544</v>
      </c>
      <c r="P65" s="146">
        <f>VLOOKUP(O65,References!$B$7:$F$197,5,FALSE)</f>
        <v>7</v>
      </c>
    </row>
    <row r="66" spans="1:16" x14ac:dyDescent="0.2">
      <c r="A66" s="905"/>
      <c r="B66" s="906"/>
      <c r="C66" s="907"/>
      <c r="D66" s="497">
        <v>0.33</v>
      </c>
      <c r="E66" s="497" t="s">
        <v>667</v>
      </c>
      <c r="F66" s="698" t="s">
        <v>670</v>
      </c>
      <c r="G66" s="701">
        <f t="shared" si="6"/>
        <v>5299.9161507949702</v>
      </c>
      <c r="H66" s="701">
        <f t="shared" si="0"/>
        <v>1.8868223035000342E-4</v>
      </c>
      <c r="I66" s="700">
        <f t="shared" si="7"/>
        <v>5.2306105608635481E-2</v>
      </c>
      <c r="J66" s="699">
        <f t="shared" si="2"/>
        <v>19.118226990214023</v>
      </c>
      <c r="K66" s="699">
        <f t="shared" si="8"/>
        <v>2.1379620895022322</v>
      </c>
      <c r="L66" s="699">
        <f t="shared" si="4"/>
        <v>0.33</v>
      </c>
      <c r="M66" s="497">
        <v>25</v>
      </c>
      <c r="N66" s="702"/>
      <c r="O66" s="702" t="s">
        <v>544</v>
      </c>
      <c r="P66" s="146">
        <f>VLOOKUP(O66,References!$B$7:$F$197,5,FALSE)</f>
        <v>7</v>
      </c>
    </row>
    <row r="67" spans="1:16" ht="16" x14ac:dyDescent="0.2">
      <c r="A67" s="905"/>
      <c r="B67" s="906"/>
      <c r="C67" s="907"/>
      <c r="D67" s="497">
        <v>3.58E-10</v>
      </c>
      <c r="E67" s="496" t="s">
        <v>675</v>
      </c>
      <c r="F67" s="698" t="s">
        <v>676</v>
      </c>
      <c r="G67" s="701">
        <f t="shared" si="6"/>
        <v>3.6274350000000003E-5</v>
      </c>
      <c r="H67" s="701">
        <f t="shared" si="0"/>
        <v>27567.689014413765</v>
      </c>
      <c r="I67" s="701">
        <f t="shared" si="7"/>
        <v>3.58E-10</v>
      </c>
      <c r="J67" s="701">
        <f t="shared" si="2"/>
        <v>2793296089.3854747</v>
      </c>
      <c r="K67" s="701">
        <f t="shared" si="8"/>
        <v>1.4632907939440193E-8</v>
      </c>
      <c r="L67" s="699">
        <f t="shared" si="4"/>
        <v>-7.8346693596875037</v>
      </c>
      <c r="M67" s="704">
        <v>25</v>
      </c>
      <c r="N67" s="702"/>
      <c r="O67" s="702" t="s">
        <v>677</v>
      </c>
      <c r="P67" s="146">
        <f>VLOOKUP(O67,References!$B$7:$F$197,5,FALSE)</f>
        <v>23</v>
      </c>
    </row>
    <row r="68" spans="1:16" ht="16" x14ac:dyDescent="0.2">
      <c r="A68" s="905"/>
      <c r="B68" s="906"/>
      <c r="C68" s="907"/>
      <c r="D68" s="497">
        <v>-0.92</v>
      </c>
      <c r="E68" s="496" t="s">
        <v>667</v>
      </c>
      <c r="F68" s="698" t="s">
        <v>672</v>
      </c>
      <c r="G68" s="701">
        <f t="shared" si="6"/>
        <v>298.03618716357772</v>
      </c>
      <c r="H68" s="701">
        <f t="shared" si="0"/>
        <v>3.3552972527163224E-3</v>
      </c>
      <c r="I68" s="701">
        <f t="shared" si="7"/>
        <v>2.9413884743506417E-3</v>
      </c>
      <c r="J68" s="701">
        <f t="shared" si="2"/>
        <v>339.97549413148016</v>
      </c>
      <c r="K68" s="700">
        <f t="shared" si="8"/>
        <v>0.12022644346174129</v>
      </c>
      <c r="L68" s="699">
        <f t="shared" si="4"/>
        <v>-0.92</v>
      </c>
      <c r="M68" s="704">
        <v>25</v>
      </c>
      <c r="N68" s="702"/>
      <c r="O68" s="702" t="s">
        <v>532</v>
      </c>
      <c r="P68" s="146">
        <f>VLOOKUP(O68,References!$B$7:$F$197,5,FALSE)</f>
        <v>77</v>
      </c>
    </row>
    <row r="69" spans="1:16" ht="16" x14ac:dyDescent="0.2">
      <c r="A69" s="905"/>
      <c r="B69" s="906"/>
      <c r="C69" s="907"/>
      <c r="D69" s="497">
        <v>1.29</v>
      </c>
      <c r="E69" s="496" t="s">
        <v>667</v>
      </c>
      <c r="F69" s="698" t="s">
        <v>670</v>
      </c>
      <c r="G69" s="701">
        <f>IF(ISBLANK(D69),"",IF(E69="log",K69*R_Pa*(M69+273.15)*0.001,IF(E69="dimensionless",K69*R_Pa*(M69+273.15)*0.001,IF(E69="Pa-m3/mol",D69,IF(E69="log Pa-m3/mol",10^D69,IF(E69="mol/dm3-atm",I69*101325,IF(E69="atm-m3/mol",I69*101325,0)))))))</f>
        <v>48335.809772024644</v>
      </c>
      <c r="H69" s="701">
        <f t="shared" si="0"/>
        <v>2.0688595157844461E-5</v>
      </c>
      <c r="I69" s="700">
        <f>IF(ISBLANK(D69),"",IF(E69="log",K69*R_atm*(M69+273.15)*0.001,IF(E69="dimensionless",K69*R_atm*(M69+273.15)*0.001,IF(E69="Pa-m3/mol",D69/101325,IF(E69="log Pa-m3/mol",(10^D69)/101325,IF(E69="mol/dm3-atm",1/(D69*1000),IF(E69="atm-m3/mol",D69,0)))))))</f>
        <v>0.47703735279570519</v>
      </c>
      <c r="J69" s="699">
        <f t="shared" si="2"/>
        <v>2.096271904368582</v>
      </c>
      <c r="K69" s="699">
        <f>IF(ISBLANK(D69),"",IF(E69="log",10^D69,IF(E69="dimensionless",D69,I69/(R_atm*(M69+273.15)*0.001))))</f>
        <v>19.498445997580465</v>
      </c>
      <c r="L69" s="699">
        <f t="shared" si="4"/>
        <v>1.29</v>
      </c>
      <c r="M69" s="704">
        <v>25</v>
      </c>
      <c r="N69" s="702"/>
      <c r="O69" s="702" t="s">
        <v>591</v>
      </c>
      <c r="P69" s="146">
        <f>VLOOKUP(O69,References!$B$7:$F$197,5,FALSE)</f>
        <v>65</v>
      </c>
    </row>
    <row r="70" spans="1:16" ht="16" x14ac:dyDescent="0.2">
      <c r="A70" s="914"/>
      <c r="B70" s="916"/>
      <c r="C70" s="918"/>
      <c r="D70" s="502">
        <v>2.73</v>
      </c>
      <c r="E70" s="500" t="s">
        <v>667</v>
      </c>
      <c r="F70" s="710" t="s">
        <v>673</v>
      </c>
      <c r="G70" s="713">
        <f>IF(ISBLANK(D70),"",IF(E70="log",K70*R_Pa*(M70+273.15)*0.001,IF(E70="dimensionless",K70*R_Pa*(M70+273.15)*0.001,IF(E70="Pa-m3/mol",D70,IF(E70="log Pa-m3/mol",10^D70,IF(E70="mol/dm3-atm",I70*101325,IF(E70="atm-m3/mol",I70*101325,0)))))))</f>
        <v>1331278.746732037</v>
      </c>
      <c r="H70" s="713">
        <f t="shared" si="0"/>
        <v>7.5115748858363043E-7</v>
      </c>
      <c r="I70" s="711">
        <f>IF(ISBLANK(D70),"",IF(E70="log",K70*R_atm*(M70+273.15)*0.001,IF(E70="dimensionless",K70*R_atm*(M70+273.15)*0.001,IF(E70="Pa-m3/mol",D70/101325,IF(E70="log Pa-m3/mol",(10^D70)/101325,IF(E70="mol/dm3-atm",1/(D70*1000),IF(E70="atm-m3/mol",D70,0)))))))</f>
        <v>13.138699696343863</v>
      </c>
      <c r="J70" s="712">
        <f t="shared" si="2"/>
        <v>7.6111032530736075E-2</v>
      </c>
      <c r="K70" s="713">
        <f>IF(ISBLANK(D70),"",IF(E70="log",10^D70,IF(E70="dimensionless",D70,I70/(R_atm*(M70+273.15)*0.001))))</f>
        <v>537.03179637025301</v>
      </c>
      <c r="L70" s="711">
        <f t="shared" si="4"/>
        <v>2.73</v>
      </c>
      <c r="M70" s="714">
        <v>25</v>
      </c>
      <c r="N70" s="715"/>
      <c r="O70" s="715" t="s">
        <v>591</v>
      </c>
      <c r="P70" s="189">
        <f>VLOOKUP(O70,References!$B$7:$F$197,5,FALSE)</f>
        <v>65</v>
      </c>
    </row>
    <row r="71" spans="1:16" ht="18" customHeight="1" x14ac:dyDescent="0.2">
      <c r="A71" s="905" t="s">
        <v>50</v>
      </c>
      <c r="B71" s="906" t="s">
        <v>51</v>
      </c>
      <c r="C71" s="907" t="s">
        <v>11</v>
      </c>
      <c r="D71" s="497">
        <v>4.21</v>
      </c>
      <c r="E71" s="497" t="s">
        <v>667</v>
      </c>
      <c r="F71" s="698" t="s">
        <v>668</v>
      </c>
      <c r="G71" s="701">
        <f t="shared" si="6"/>
        <v>40203975.415280566</v>
      </c>
      <c r="H71" s="701">
        <f t="shared" si="0"/>
        <v>2.4873162160474411E-8</v>
      </c>
      <c r="I71" s="701">
        <f t="shared" si="7"/>
        <v>396.782387518191</v>
      </c>
      <c r="J71" s="701">
        <f t="shared" si="2"/>
        <v>2.5202731559100609E-3</v>
      </c>
      <c r="K71" s="701">
        <f t="shared" si="8"/>
        <v>16218.100973589309</v>
      </c>
      <c r="L71" s="699">
        <f t="shared" si="4"/>
        <v>4.21</v>
      </c>
      <c r="M71" s="497">
        <v>25</v>
      </c>
      <c r="N71" s="702"/>
      <c r="O71" s="702" t="s">
        <v>593</v>
      </c>
      <c r="P71" s="146">
        <f>VLOOKUP(O71,References!$B$7:$F$197,5,FALSE)</f>
        <v>40</v>
      </c>
    </row>
    <row r="72" spans="1:16" x14ac:dyDescent="0.2">
      <c r="A72" s="905"/>
      <c r="B72" s="906"/>
      <c r="C72" s="907"/>
      <c r="D72" s="720">
        <v>-1.2</v>
      </c>
      <c r="E72" s="497" t="s">
        <v>667</v>
      </c>
      <c r="F72" s="698" t="s">
        <v>679</v>
      </c>
      <c r="G72" s="701">
        <f t="shared" si="6"/>
        <v>156.41161444784305</v>
      </c>
      <c r="H72" s="701">
        <f t="shared" si="0"/>
        <v>6.3933871121409566E-3</v>
      </c>
      <c r="I72" s="701">
        <f t="shared" si="7"/>
        <v>1.5436626148319138E-3</v>
      </c>
      <c r="J72" s="701">
        <f t="shared" si="2"/>
        <v>647.80994913767984</v>
      </c>
      <c r="K72" s="700">
        <f t="shared" si="8"/>
        <v>6.3095734448019317E-2</v>
      </c>
      <c r="L72" s="699">
        <f t="shared" si="4"/>
        <v>-1.2</v>
      </c>
      <c r="M72" s="497">
        <v>25</v>
      </c>
      <c r="N72" s="702"/>
      <c r="O72" s="702" t="s">
        <v>680</v>
      </c>
      <c r="P72" s="146">
        <f>VLOOKUP(O72,References!$B$7:$F$197,5,FALSE)</f>
        <v>63</v>
      </c>
    </row>
    <row r="73" spans="1:16" ht="16" x14ac:dyDescent="0.2">
      <c r="A73" s="905"/>
      <c r="B73" s="906"/>
      <c r="C73" s="907"/>
      <c r="D73" s="497">
        <v>3.6199999999999999E-10</v>
      </c>
      <c r="E73" s="496" t="s">
        <v>675</v>
      </c>
      <c r="F73" s="698" t="s">
        <v>676</v>
      </c>
      <c r="G73" s="701">
        <f t="shared" si="6"/>
        <v>3.6679649999999997E-5</v>
      </c>
      <c r="H73" s="701">
        <f t="shared" ref="H73:H80" si="9">IF(ISBLANK(D73),"",1/G73)</f>
        <v>27263.0736661882</v>
      </c>
      <c r="I73" s="701">
        <f t="shared" si="7"/>
        <v>3.6199999999999999E-10</v>
      </c>
      <c r="J73" s="701">
        <f t="shared" ref="J73:J80" si="10">IF(ISBLANK(D73),"",1/I73)</f>
        <v>2762430939.2265196</v>
      </c>
      <c r="K73" s="701">
        <f t="shared" si="8"/>
        <v>1.4796404117534496E-8</v>
      </c>
      <c r="L73" s="699">
        <f t="shared" ref="L73:L80" si="11">IF(ISBLANK(D73),"",IF(E73="log",D73,IF(E73="dimensionless",LOG(D73),LOG(K73))))</f>
        <v>-7.8298438157982124</v>
      </c>
      <c r="M73" s="704">
        <v>25</v>
      </c>
      <c r="N73" s="702"/>
      <c r="O73" s="702" t="s">
        <v>677</v>
      </c>
      <c r="P73" s="146">
        <f>VLOOKUP(O73,References!$B$7:$F$197,5,FALSE)</f>
        <v>23</v>
      </c>
    </row>
    <row r="74" spans="1:16" ht="16" x14ac:dyDescent="0.2">
      <c r="A74" s="905"/>
      <c r="B74" s="906"/>
      <c r="C74" s="907"/>
      <c r="D74" s="497">
        <v>-0.57999999999999996</v>
      </c>
      <c r="E74" s="496" t="s">
        <v>667</v>
      </c>
      <c r="F74" s="698" t="s">
        <v>672</v>
      </c>
      <c r="G74" s="701">
        <f t="shared" si="6"/>
        <v>652.03213282472154</v>
      </c>
      <c r="H74" s="701">
        <f t="shared" si="9"/>
        <v>1.5336667468638678E-3</v>
      </c>
      <c r="I74" s="701">
        <f t="shared" si="7"/>
        <v>6.4350568253118577E-3</v>
      </c>
      <c r="J74" s="701">
        <f t="shared" si="10"/>
        <v>155.39878312598083</v>
      </c>
      <c r="K74" s="700">
        <f t="shared" si="8"/>
        <v>0.2630267991895382</v>
      </c>
      <c r="L74" s="699">
        <f t="shared" si="11"/>
        <v>-0.57999999999999996</v>
      </c>
      <c r="M74" s="704">
        <v>25</v>
      </c>
      <c r="N74" s="702"/>
      <c r="O74" s="702" t="s">
        <v>532</v>
      </c>
      <c r="P74" s="146">
        <f>VLOOKUP(O74,References!$B$7:$F$197,5,FALSE)</f>
        <v>77</v>
      </c>
    </row>
    <row r="75" spans="1:16" ht="18" customHeight="1" x14ac:dyDescent="0.2">
      <c r="A75" s="913" t="s">
        <v>52</v>
      </c>
      <c r="B75" s="915" t="s">
        <v>53</v>
      </c>
      <c r="C75" s="917" t="s">
        <v>12</v>
      </c>
      <c r="D75" s="501">
        <v>3.6700000000000003E-10</v>
      </c>
      <c r="E75" s="499" t="s">
        <v>675</v>
      </c>
      <c r="F75" s="705" t="s">
        <v>676</v>
      </c>
      <c r="G75" s="708">
        <f t="shared" si="6"/>
        <v>3.7186275000000005E-5</v>
      </c>
      <c r="H75" s="708">
        <f t="shared" si="9"/>
        <v>26891.642144850481</v>
      </c>
      <c r="I75" s="708">
        <f t="shared" si="7"/>
        <v>3.6700000000000003E-10</v>
      </c>
      <c r="J75" s="708">
        <f t="shared" si="10"/>
        <v>2724795640.3269753</v>
      </c>
      <c r="K75" s="708">
        <f t="shared" si="8"/>
        <v>1.5000774340152378E-8</v>
      </c>
      <c r="L75" s="706">
        <f t="shared" si="11"/>
        <v>-7.8238863220792885</v>
      </c>
      <c r="M75" s="721">
        <v>25</v>
      </c>
      <c r="N75" s="709"/>
      <c r="O75" s="709" t="s">
        <v>677</v>
      </c>
      <c r="P75" s="188">
        <f>VLOOKUP(O75,References!$B$7:$F$197,5,FALSE)</f>
        <v>23</v>
      </c>
    </row>
    <row r="76" spans="1:16" ht="16" x14ac:dyDescent="0.2">
      <c r="A76" s="914"/>
      <c r="B76" s="916"/>
      <c r="C76" s="918"/>
      <c r="D76" s="502">
        <v>-0.38</v>
      </c>
      <c r="E76" s="500" t="s">
        <v>667</v>
      </c>
      <c r="F76" s="710" t="s">
        <v>672</v>
      </c>
      <c r="G76" s="713">
        <f t="shared" si="6"/>
        <v>1033.4012885798015</v>
      </c>
      <c r="H76" s="713">
        <f t="shared" si="9"/>
        <v>9.6767829791880294E-4</v>
      </c>
      <c r="I76" s="712">
        <f t="shared" si="7"/>
        <v>1.0198877755537187E-2</v>
      </c>
      <c r="J76" s="711">
        <f t="shared" si="10"/>
        <v>98.050003536622327</v>
      </c>
      <c r="K76" s="712">
        <f t="shared" si="8"/>
        <v>0.41686938347033536</v>
      </c>
      <c r="L76" s="711">
        <f t="shared" si="11"/>
        <v>-0.38</v>
      </c>
      <c r="M76" s="714">
        <v>25</v>
      </c>
      <c r="N76" s="715"/>
      <c r="O76" s="715" t="s">
        <v>532</v>
      </c>
      <c r="P76" s="189">
        <f>VLOOKUP(O76,References!$B$7:$F$197,5,FALSE)</f>
        <v>77</v>
      </c>
    </row>
    <row r="77" spans="1:16" ht="18" customHeight="1" x14ac:dyDescent="0.2">
      <c r="A77" s="905" t="s">
        <v>54</v>
      </c>
      <c r="B77" s="906" t="s">
        <v>55</v>
      </c>
      <c r="C77" s="907" t="s">
        <v>13</v>
      </c>
      <c r="D77" s="497">
        <v>5.87</v>
      </c>
      <c r="E77" s="497" t="s">
        <v>667</v>
      </c>
      <c r="F77" s="698" t="s">
        <v>668</v>
      </c>
      <c r="G77" s="701">
        <f t="shared" si="6"/>
        <v>1837676233.7891538</v>
      </c>
      <c r="H77" s="701">
        <f t="shared" si="9"/>
        <v>5.4416549640960053E-10</v>
      </c>
      <c r="I77" s="701">
        <f t="shared" si="7"/>
        <v>18136.45431817578</v>
      </c>
      <c r="J77" s="701">
        <f t="shared" si="10"/>
        <v>5.5137568923702559E-5</v>
      </c>
      <c r="K77" s="701">
        <f t="shared" si="8"/>
        <v>741310.24130091805</v>
      </c>
      <c r="L77" s="699">
        <f t="shared" si="11"/>
        <v>5.87</v>
      </c>
      <c r="M77" s="497">
        <v>25</v>
      </c>
      <c r="N77" s="702"/>
      <c r="O77" s="702" t="s">
        <v>593</v>
      </c>
      <c r="P77" s="146">
        <f>VLOOKUP(O77,References!$B$7:$F$197,5,FALSE)</f>
        <v>40</v>
      </c>
    </row>
    <row r="78" spans="1:16" x14ac:dyDescent="0.2">
      <c r="A78" s="905"/>
      <c r="B78" s="906"/>
      <c r="C78" s="907"/>
      <c r="D78" s="720">
        <v>-0.6</v>
      </c>
      <c r="E78" s="497" t="s">
        <v>667</v>
      </c>
      <c r="F78" s="698" t="s">
        <v>679</v>
      </c>
      <c r="G78" s="701">
        <f t="shared" si="6"/>
        <v>622.68585269535322</v>
      </c>
      <c r="H78" s="701">
        <f t="shared" si="9"/>
        <v>1.6059462338375084E-3</v>
      </c>
      <c r="I78" s="701">
        <f t="shared" si="7"/>
        <v>6.1454315587994622E-3</v>
      </c>
      <c r="J78" s="701">
        <f t="shared" si="10"/>
        <v>162.72250214358493</v>
      </c>
      <c r="K78" s="700">
        <f t="shared" si="8"/>
        <v>0.25118864315095801</v>
      </c>
      <c r="L78" s="699">
        <f t="shared" si="11"/>
        <v>-0.6</v>
      </c>
      <c r="M78" s="497">
        <v>25</v>
      </c>
      <c r="N78" s="702"/>
      <c r="O78" s="702" t="s">
        <v>680</v>
      </c>
      <c r="P78" s="146">
        <f>VLOOKUP(O78,References!$B$7:$F$197,5,FALSE)</f>
        <v>63</v>
      </c>
    </row>
    <row r="79" spans="1:16" ht="16" x14ac:dyDescent="0.2">
      <c r="A79" s="905"/>
      <c r="B79" s="906"/>
      <c r="C79" s="907"/>
      <c r="D79" s="497">
        <v>3.7200000000000001E-10</v>
      </c>
      <c r="E79" s="496" t="s">
        <v>675</v>
      </c>
      <c r="F79" s="698" t="s">
        <v>676</v>
      </c>
      <c r="G79" s="701">
        <f t="shared" si="6"/>
        <v>3.76929E-5</v>
      </c>
      <c r="H79" s="701">
        <f t="shared" si="9"/>
        <v>26530.195341828301</v>
      </c>
      <c r="I79" s="701">
        <f t="shared" si="7"/>
        <v>3.7200000000000001E-10</v>
      </c>
      <c r="J79" s="701">
        <f t="shared" si="10"/>
        <v>2688172043.0107527</v>
      </c>
      <c r="K79" s="701">
        <f t="shared" si="8"/>
        <v>1.5205144562770258E-8</v>
      </c>
      <c r="L79" s="699">
        <f t="shared" si="11"/>
        <v>-7.81800944644948</v>
      </c>
      <c r="M79" s="704">
        <v>25</v>
      </c>
      <c r="N79" s="702"/>
      <c r="O79" s="702" t="s">
        <v>677</v>
      </c>
      <c r="P79" s="146">
        <f>VLOOKUP(O79,References!$B$7:$F$197,5,FALSE)</f>
        <v>23</v>
      </c>
    </row>
    <row r="80" spans="1:16" ht="17" thickBot="1" x14ac:dyDescent="0.25">
      <c r="A80" s="922"/>
      <c r="B80" s="923"/>
      <c r="C80" s="924"/>
      <c r="D80" s="508">
        <v>0.03</v>
      </c>
      <c r="E80" s="507" t="s">
        <v>667</v>
      </c>
      <c r="F80" s="151" t="s">
        <v>672</v>
      </c>
      <c r="G80" s="722">
        <f t="shared" si="6"/>
        <v>2656.250314073432</v>
      </c>
      <c r="H80" s="722">
        <f t="shared" si="9"/>
        <v>3.7647054372163928E-4</v>
      </c>
      <c r="I80" s="723">
        <f t="shared" si="7"/>
        <v>2.6215152371807961E-2</v>
      </c>
      <c r="J80" s="724">
        <f t="shared" si="10"/>
        <v>38.145877842594956</v>
      </c>
      <c r="K80" s="724">
        <f t="shared" si="8"/>
        <v>1.0715193052376064</v>
      </c>
      <c r="L80" s="724">
        <f t="shared" si="11"/>
        <v>0.03</v>
      </c>
      <c r="M80" s="725">
        <v>25</v>
      </c>
      <c r="N80" s="726"/>
      <c r="O80" s="726" t="s">
        <v>532</v>
      </c>
      <c r="P80" s="148">
        <f>VLOOKUP(O80,References!$B$7:$F$197,5,FALSE)</f>
        <v>77</v>
      </c>
    </row>
    <row r="81" spans="1:16" ht="17" thickBot="1" x14ac:dyDescent="0.25">
      <c r="A81" s="113" t="s">
        <v>143</v>
      </c>
      <c r="B81" s="244" t="s">
        <v>142</v>
      </c>
      <c r="C81" s="114"/>
      <c r="D81" s="114"/>
      <c r="E81" s="114"/>
      <c r="F81" s="114"/>
      <c r="G81" s="394"/>
      <c r="H81" s="394"/>
      <c r="I81" s="394"/>
      <c r="J81" s="394"/>
      <c r="K81" s="394"/>
      <c r="L81" s="162"/>
      <c r="M81" s="114"/>
      <c r="N81" s="114"/>
      <c r="O81" s="114"/>
      <c r="P81" s="139"/>
    </row>
    <row r="82" spans="1:16" ht="18" customHeight="1" x14ac:dyDescent="0.2">
      <c r="A82" s="919" t="s">
        <v>56</v>
      </c>
      <c r="B82" s="920" t="s">
        <v>57</v>
      </c>
      <c r="C82" s="921" t="s">
        <v>15</v>
      </c>
      <c r="D82" s="505">
        <v>1.02</v>
      </c>
      <c r="E82" s="505" t="s">
        <v>667</v>
      </c>
      <c r="F82" s="693" t="s">
        <v>668</v>
      </c>
      <c r="G82" s="694">
        <f t="shared" ref="G82:G90" si="12">IF(ISBLANK(D82),"",IF(E82="log",K82*R_Pa*(M82+273.15)*0.001,IF(E82="dimensionless",K82*R_Pa*(M82+273.15)*0.001,IF(E82="Pa-m3/mol",D82,IF(E82="log Pa-m3/mol",10^D82,IF(E82="mol/dm3-atm",I82*101325,IF(E82="atm-m3/mol",I82*101325,0)))))))</f>
        <v>25957.86675088121</v>
      </c>
      <c r="H82" s="694">
        <f t="shared" ref="H82:H107" si="13">IF(ISBLANK(D82),"",1/G82)</f>
        <v>3.8523966919047857E-5</v>
      </c>
      <c r="I82" s="695">
        <f t="shared" ref="I82:I90" si="14">IF(ISBLANK(D82),"",IF(E82="log",K82*R_atm*(M82+273.15)*0.001,IF(E82="dimensionless",K82*R_atm*(M82+273.15)*0.001,IF(E82="Pa-m3/mol",D82/101325,IF(E82="log Pa-m3/mol",(10^D82)/101325,IF(E82="mol/dm3-atm",1/(D82*1000),IF(E82="atm-m3/mol",D82,0)))))))</f>
        <v>0.25618422650758754</v>
      </c>
      <c r="J82" s="696">
        <f t="shared" ref="J82:J107" si="15">IF(ISBLANK(D82),"",1/I82)</f>
        <v>3.9034409480725092</v>
      </c>
      <c r="K82" s="696">
        <f t="shared" ref="K82:K90" si="16">IF(ISBLANK(D82),"",IF(E82="log",10^D82,IF(E82="dimensionless",D82,I82/(R_atm*(M82+273.15)*0.001))))</f>
        <v>10.471285480509</v>
      </c>
      <c r="L82" s="696">
        <f t="shared" ref="L82:L107" si="17">IF(ISBLANK(D82),"",IF(E82="log",D82,IF(E82="dimensionless",LOG(D82),LOG(K82))))</f>
        <v>1.02</v>
      </c>
      <c r="M82" s="505">
        <v>25</v>
      </c>
      <c r="N82" s="697"/>
      <c r="O82" s="697" t="s">
        <v>593</v>
      </c>
      <c r="P82" s="145">
        <f>VLOOKUP(O82,References!$B$7:$F$197,5,FALSE)</f>
        <v>40</v>
      </c>
    </row>
    <row r="83" spans="1:16" x14ac:dyDescent="0.2">
      <c r="A83" s="905"/>
      <c r="B83" s="906"/>
      <c r="C83" s="907"/>
      <c r="D83" s="497">
        <v>-3.7</v>
      </c>
      <c r="E83" s="497" t="s">
        <v>667</v>
      </c>
      <c r="F83" s="698" t="s">
        <v>679</v>
      </c>
      <c r="G83" s="700">
        <f t="shared" si="12"/>
        <v>0.49461695415928297</v>
      </c>
      <c r="H83" s="699">
        <f t="shared" si="13"/>
        <v>2.0217665237531808</v>
      </c>
      <c r="I83" s="701">
        <f t="shared" si="14"/>
        <v>4.8814898017200571E-6</v>
      </c>
      <c r="J83" s="701">
        <f t="shared" si="15"/>
        <v>204855.4930192903</v>
      </c>
      <c r="K83" s="701">
        <f t="shared" si="16"/>
        <v>1.9952623149688758E-4</v>
      </c>
      <c r="L83" s="699">
        <f t="shared" si="17"/>
        <v>-3.7</v>
      </c>
      <c r="M83" s="497">
        <v>25</v>
      </c>
      <c r="N83" s="702"/>
      <c r="O83" s="702" t="s">
        <v>680</v>
      </c>
      <c r="P83" s="146">
        <f>VLOOKUP(O83,References!$B$7:$F$197,5,FALSE)</f>
        <v>63</v>
      </c>
    </row>
    <row r="84" spans="1:16" ht="16" x14ac:dyDescent="0.2">
      <c r="A84" s="905"/>
      <c r="B84" s="906"/>
      <c r="C84" s="907"/>
      <c r="D84" s="497">
        <v>3.0399999999999998E-10</v>
      </c>
      <c r="E84" s="496" t="s">
        <v>675</v>
      </c>
      <c r="F84" s="698" t="s">
        <v>676</v>
      </c>
      <c r="G84" s="701">
        <f t="shared" si="12"/>
        <v>3.0802799999999996E-5</v>
      </c>
      <c r="H84" s="701">
        <f t="shared" si="13"/>
        <v>32464.581141974111</v>
      </c>
      <c r="I84" s="701">
        <f t="shared" si="14"/>
        <v>3.0399999999999998E-10</v>
      </c>
      <c r="J84" s="701">
        <f t="shared" si="15"/>
        <v>3289473684.2105265</v>
      </c>
      <c r="K84" s="701">
        <f t="shared" si="16"/>
        <v>1.2425709535167091E-8</v>
      </c>
      <c r="L84" s="699">
        <f t="shared" si="17"/>
        <v>-7.9056788027226244</v>
      </c>
      <c r="M84" s="704">
        <v>25</v>
      </c>
      <c r="N84" s="702"/>
      <c r="O84" s="702" t="s">
        <v>677</v>
      </c>
      <c r="P84" s="146">
        <f>VLOOKUP(O84,References!$B$7:$F$197,5,FALSE)</f>
        <v>23</v>
      </c>
    </row>
    <row r="85" spans="1:16" ht="16" x14ac:dyDescent="0.2">
      <c r="A85" s="905"/>
      <c r="B85" s="906"/>
      <c r="C85" s="907"/>
      <c r="D85" s="497">
        <v>-2.59</v>
      </c>
      <c r="E85" s="496" t="s">
        <v>667</v>
      </c>
      <c r="F85" s="698" t="s">
        <v>672</v>
      </c>
      <c r="G85" s="699">
        <f t="shared" si="12"/>
        <v>6.3719006945552081</v>
      </c>
      <c r="H85" s="700">
        <f t="shared" si="13"/>
        <v>0.15693904345598172</v>
      </c>
      <c r="I85" s="701">
        <f t="shared" si="14"/>
        <v>6.2885770486604807E-5</v>
      </c>
      <c r="J85" s="701">
        <f t="shared" si="15"/>
        <v>15901.848578177289</v>
      </c>
      <c r="K85" s="701">
        <f t="shared" si="16"/>
        <v>2.5703957827688637E-3</v>
      </c>
      <c r="L85" s="699">
        <f t="shared" si="17"/>
        <v>-2.59</v>
      </c>
      <c r="M85" s="704">
        <v>25</v>
      </c>
      <c r="N85" s="702"/>
      <c r="O85" s="702" t="s">
        <v>532</v>
      </c>
      <c r="P85" s="146">
        <f>VLOOKUP(O85,References!$B$7:$F$197,5,FALSE)</f>
        <v>77</v>
      </c>
    </row>
    <row r="86" spans="1:16" ht="16" x14ac:dyDescent="0.2">
      <c r="A86" s="190" t="s">
        <v>58</v>
      </c>
      <c r="B86" s="245" t="s">
        <v>59</v>
      </c>
      <c r="C86" s="185" t="s">
        <v>16</v>
      </c>
      <c r="D86" s="727">
        <v>2.18E-10</v>
      </c>
      <c r="E86" s="245" t="s">
        <v>675</v>
      </c>
      <c r="F86" s="727" t="s">
        <v>676</v>
      </c>
      <c r="G86" s="728">
        <f t="shared" si="12"/>
        <v>2.2088850000000001E-5</v>
      </c>
      <c r="H86" s="728">
        <f t="shared" si="13"/>
        <v>45271.709482385908</v>
      </c>
      <c r="I86" s="728">
        <f t="shared" si="14"/>
        <v>2.18E-10</v>
      </c>
      <c r="J86" s="728">
        <f t="shared" si="15"/>
        <v>4587155963.3027525</v>
      </c>
      <c r="K86" s="728">
        <f t="shared" si="16"/>
        <v>8.9105417061395585E-9</v>
      </c>
      <c r="L86" s="729">
        <f t="shared" si="17"/>
        <v>-8.0500958927267732</v>
      </c>
      <c r="M86" s="730">
        <v>25</v>
      </c>
      <c r="N86" s="731"/>
      <c r="O86" s="731" t="s">
        <v>677</v>
      </c>
      <c r="P86" s="191">
        <f>VLOOKUP(O86,References!$B$7:$F$197,5,FALSE)</f>
        <v>23</v>
      </c>
    </row>
    <row r="87" spans="1:16" ht="18" customHeight="1" x14ac:dyDescent="0.2">
      <c r="A87" s="905" t="s">
        <v>60</v>
      </c>
      <c r="B87" s="906" t="s">
        <v>61</v>
      </c>
      <c r="C87" s="907" t="s">
        <v>17</v>
      </c>
      <c r="D87" s="497">
        <v>2.15</v>
      </c>
      <c r="E87" s="497" t="s">
        <v>667</v>
      </c>
      <c r="F87" s="698" t="s">
        <v>668</v>
      </c>
      <c r="G87" s="701">
        <f t="shared" si="12"/>
        <v>350161.98758198746</v>
      </c>
      <c r="H87" s="701">
        <f t="shared" si="13"/>
        <v>2.8558211212627942E-6</v>
      </c>
      <c r="I87" s="699">
        <f t="shared" si="14"/>
        <v>3.4558301266418825</v>
      </c>
      <c r="J87" s="700">
        <f t="shared" si="15"/>
        <v>0.28936607511195156</v>
      </c>
      <c r="K87" s="701">
        <f t="shared" si="16"/>
        <v>141.25375446227542</v>
      </c>
      <c r="L87" s="699">
        <f t="shared" si="17"/>
        <v>2.15</v>
      </c>
      <c r="M87" s="497">
        <v>25</v>
      </c>
      <c r="N87" s="702"/>
      <c r="O87" s="702" t="s">
        <v>593</v>
      </c>
      <c r="P87" s="146">
        <f>VLOOKUP(O87,References!$B$7:$F$197,5,FALSE)</f>
        <v>40</v>
      </c>
    </row>
    <row r="88" spans="1:16" x14ac:dyDescent="0.2">
      <c r="A88" s="905"/>
      <c r="B88" s="906"/>
      <c r="C88" s="907"/>
      <c r="D88" s="497">
        <v>-3.1</v>
      </c>
      <c r="E88" s="497" t="s">
        <v>667</v>
      </c>
      <c r="F88" s="698" t="s">
        <v>679</v>
      </c>
      <c r="G88" s="699">
        <f t="shared" si="12"/>
        <v>1.9691055612814123</v>
      </c>
      <c r="H88" s="700">
        <f t="shared" si="13"/>
        <v>0.50784478986959003</v>
      </c>
      <c r="I88" s="701">
        <f t="shared" si="14"/>
        <v>1.943356093048527E-5</v>
      </c>
      <c r="J88" s="701">
        <f t="shared" si="15"/>
        <v>51457.373333536016</v>
      </c>
      <c r="K88" s="701">
        <f t="shared" si="16"/>
        <v>7.9432823472428099E-4</v>
      </c>
      <c r="L88" s="699">
        <f t="shared" si="17"/>
        <v>-3.1</v>
      </c>
      <c r="M88" s="497">
        <v>25</v>
      </c>
      <c r="N88" s="702"/>
      <c r="O88" s="702" t="s">
        <v>680</v>
      </c>
      <c r="P88" s="146">
        <f>VLOOKUP(O88,References!$B$7:$F$197,5,FALSE)</f>
        <v>63</v>
      </c>
    </row>
    <row r="89" spans="1:16" ht="16" x14ac:dyDescent="0.2">
      <c r="A89" s="905"/>
      <c r="B89" s="906"/>
      <c r="C89" s="907"/>
      <c r="D89" s="497">
        <v>1.96E-10</v>
      </c>
      <c r="E89" s="496" t="s">
        <v>675</v>
      </c>
      <c r="F89" s="698" t="s">
        <v>676</v>
      </c>
      <c r="G89" s="701">
        <f t="shared" si="12"/>
        <v>1.9859699999999999E-5</v>
      </c>
      <c r="H89" s="701">
        <f t="shared" si="13"/>
        <v>50353.227893674128</v>
      </c>
      <c r="I89" s="701">
        <f t="shared" si="14"/>
        <v>1.96E-10</v>
      </c>
      <c r="J89" s="701">
        <f t="shared" si="15"/>
        <v>5102040816.3265305</v>
      </c>
      <c r="K89" s="701">
        <f t="shared" si="16"/>
        <v>8.0113127266208875E-9</v>
      </c>
      <c r="L89" s="699">
        <f t="shared" si="17"/>
        <v>-8.0962963149749019</v>
      </c>
      <c r="M89" s="704">
        <v>25</v>
      </c>
      <c r="N89" s="702"/>
      <c r="O89" s="702" t="s">
        <v>677</v>
      </c>
      <c r="P89" s="146">
        <f>VLOOKUP(O89,References!$B$7:$F$197,5,FALSE)</f>
        <v>23</v>
      </c>
    </row>
    <row r="90" spans="1:16" ht="16" x14ac:dyDescent="0.2">
      <c r="A90" s="905"/>
      <c r="B90" s="906"/>
      <c r="C90" s="907"/>
      <c r="D90" s="497">
        <v>-2.38</v>
      </c>
      <c r="E90" s="496" t="s">
        <v>667</v>
      </c>
      <c r="F90" s="698" t="s">
        <v>672</v>
      </c>
      <c r="G90" s="699">
        <f t="shared" si="12"/>
        <v>10.334012885798012</v>
      </c>
      <c r="H90" s="700">
        <f t="shared" si="13"/>
        <v>9.6767829791880325E-2</v>
      </c>
      <c r="I90" s="701">
        <f t="shared" si="14"/>
        <v>1.0198877755537186E-4</v>
      </c>
      <c r="J90" s="701">
        <f t="shared" si="15"/>
        <v>9805.0003536622353</v>
      </c>
      <c r="K90" s="701">
        <f t="shared" si="16"/>
        <v>4.1686938347033527E-3</v>
      </c>
      <c r="L90" s="699">
        <f t="shared" si="17"/>
        <v>-2.38</v>
      </c>
      <c r="M90" s="704">
        <v>25</v>
      </c>
      <c r="N90" s="702"/>
      <c r="O90" s="702" t="s">
        <v>532</v>
      </c>
      <c r="P90" s="146">
        <f>VLOOKUP(O90,References!$B$7:$F$197,5,FALSE)</f>
        <v>77</v>
      </c>
    </row>
    <row r="91" spans="1:16" ht="16" x14ac:dyDescent="0.2">
      <c r="A91" s="190" t="s">
        <v>62</v>
      </c>
      <c r="B91" s="245" t="s">
        <v>63</v>
      </c>
      <c r="C91" s="185" t="s">
        <v>18</v>
      </c>
      <c r="D91" s="727">
        <v>2.3400000000000002E-10</v>
      </c>
      <c r="E91" s="245" t="s">
        <v>675</v>
      </c>
      <c r="F91" s="727" t="s">
        <v>676</v>
      </c>
      <c r="G91" s="728">
        <f t="shared" ref="G91:G100" si="18">IF(ISBLANK(D91),"",IF(E91="log",K91*R_Pa*(M91+273.15)*0.001,IF(E91="dimensionless",K91*R_Pa*(M91+273.15)*0.001,IF(E91="Pa-m3/mol",D91,IF(E91="log Pa-m3/mol",10^D91,IF(E91="mol/dm3-atm",I91*101325,IF(E91="atm-m3/mol",I91*101325,0)))))))</f>
        <v>2.3710050000000002E-5</v>
      </c>
      <c r="H91" s="728">
        <f t="shared" si="13"/>
        <v>42176.207979316787</v>
      </c>
      <c r="I91" s="728">
        <f t="shared" ref="I91:I100" si="19">IF(ISBLANK(D91),"",IF(E91="log",K91*R_atm*(M91+273.15)*0.001,IF(E91="dimensionless",K91*R_atm*(M91+273.15)*0.001,IF(E91="Pa-m3/mol",D91/101325,IF(E91="log Pa-m3/mol",(10^D91)/101325,IF(E91="mol/dm3-atm",1/(D91*1000),IF(E91="atm-m3/mol",D91,0)))))))</f>
        <v>2.3400000000000002E-10</v>
      </c>
      <c r="J91" s="728">
        <f t="shared" si="15"/>
        <v>4273504273.5042729</v>
      </c>
      <c r="K91" s="728">
        <f t="shared" ref="K91:K100" si="20">IF(ISBLANK(D91),"",IF(E91="log",10^D91,IF(E91="dimensionless",D91,I91/(R_atm*(M91+273.15)*0.001))))</f>
        <v>9.564526418516775E-9</v>
      </c>
      <c r="L91" s="729">
        <f t="shared" si="17"/>
        <v>-8.0193365289212348</v>
      </c>
      <c r="M91" s="730">
        <v>25</v>
      </c>
      <c r="N91" s="731"/>
      <c r="O91" s="731" t="s">
        <v>677</v>
      </c>
      <c r="P91" s="191">
        <f>VLOOKUP(O91,References!$B$7:$F$197,5,FALSE)</f>
        <v>23</v>
      </c>
    </row>
    <row r="92" spans="1:16" ht="18" customHeight="1" x14ac:dyDescent="0.2">
      <c r="A92" s="905" t="s">
        <v>64</v>
      </c>
      <c r="B92" s="906" t="s">
        <v>65</v>
      </c>
      <c r="C92" s="907" t="s">
        <v>19</v>
      </c>
      <c r="D92" s="497">
        <v>3.29</v>
      </c>
      <c r="E92" s="497" t="s">
        <v>667</v>
      </c>
      <c r="F92" s="698" t="s">
        <v>668</v>
      </c>
      <c r="G92" s="701">
        <f t="shared" si="18"/>
        <v>4833580.9772024648</v>
      </c>
      <c r="H92" s="701">
        <f t="shared" si="13"/>
        <v>2.0688595157844459E-7</v>
      </c>
      <c r="I92" s="699">
        <f t="shared" si="19"/>
        <v>47.703735279570516</v>
      </c>
      <c r="J92" s="700">
        <f t="shared" si="15"/>
        <v>2.096271904368582E-2</v>
      </c>
      <c r="K92" s="701">
        <f t="shared" si="20"/>
        <v>1949.8445997580463</v>
      </c>
      <c r="L92" s="699">
        <f t="shared" si="17"/>
        <v>3.29</v>
      </c>
      <c r="M92" s="497">
        <v>25</v>
      </c>
      <c r="N92" s="702"/>
      <c r="O92" s="702" t="s">
        <v>593</v>
      </c>
      <c r="P92" s="146">
        <f>VLOOKUP(O92,References!$B$7:$F$197,5,FALSE)</f>
        <v>40</v>
      </c>
    </row>
    <row r="93" spans="1:16" x14ac:dyDescent="0.2">
      <c r="A93" s="905"/>
      <c r="B93" s="906"/>
      <c r="C93" s="907"/>
      <c r="D93" s="497">
        <v>-2.4</v>
      </c>
      <c r="E93" s="497" t="s">
        <v>667</v>
      </c>
      <c r="F93" s="698" t="s">
        <v>672</v>
      </c>
      <c r="G93" s="699">
        <f t="shared" si="18"/>
        <v>9.8689056897870877</v>
      </c>
      <c r="H93" s="700">
        <f t="shared" si="13"/>
        <v>0.10132835710800819</v>
      </c>
      <c r="I93" s="701">
        <f t="shared" si="19"/>
        <v>9.7398526422769543E-5</v>
      </c>
      <c r="J93" s="701">
        <f t="shared" si="15"/>
        <v>10267.095783968893</v>
      </c>
      <c r="K93" s="701">
        <f t="shared" si="20"/>
        <v>3.9810717055349717E-3</v>
      </c>
      <c r="L93" s="699">
        <f t="shared" si="17"/>
        <v>-2.4</v>
      </c>
      <c r="M93" s="497">
        <v>25</v>
      </c>
      <c r="N93" s="702"/>
      <c r="O93" s="702" t="s">
        <v>544</v>
      </c>
      <c r="P93" s="146">
        <f>VLOOKUP(O93,References!$B$7:$F$197,5,FALSE)</f>
        <v>7</v>
      </c>
    </row>
    <row r="94" spans="1:16" x14ac:dyDescent="0.2">
      <c r="A94" s="905"/>
      <c r="B94" s="906"/>
      <c r="C94" s="907"/>
      <c r="D94" s="497">
        <v>-1.06</v>
      </c>
      <c r="E94" s="497" t="s">
        <v>667</v>
      </c>
      <c r="F94" s="698" t="s">
        <v>670</v>
      </c>
      <c r="G94" s="701">
        <f t="shared" si="18"/>
        <v>215.9081313849357</v>
      </c>
      <c r="H94" s="701">
        <f t="shared" si="13"/>
        <v>4.6315995307149036E-3</v>
      </c>
      <c r="I94" s="701">
        <f t="shared" si="19"/>
        <v>2.1308475833697162E-3</v>
      </c>
      <c r="J94" s="701">
        <f t="shared" si="15"/>
        <v>469.29682244968592</v>
      </c>
      <c r="K94" s="700">
        <f t="shared" si="20"/>
        <v>8.7096358995608011E-2</v>
      </c>
      <c r="L94" s="699">
        <f t="shared" si="17"/>
        <v>-1.06</v>
      </c>
      <c r="M94" s="497">
        <v>25</v>
      </c>
      <c r="N94" s="702"/>
      <c r="O94" s="702" t="s">
        <v>544</v>
      </c>
      <c r="P94" s="146">
        <f>VLOOKUP(O94,References!$B$7:$F$197,5,FALSE)</f>
        <v>7</v>
      </c>
    </row>
    <row r="95" spans="1:16" x14ac:dyDescent="0.2">
      <c r="A95" s="905"/>
      <c r="B95" s="906"/>
      <c r="C95" s="907"/>
      <c r="D95" s="732">
        <v>-0.3469169866744955</v>
      </c>
      <c r="E95" s="497" t="s">
        <v>667</v>
      </c>
      <c r="F95" s="698" t="s">
        <v>673</v>
      </c>
      <c r="G95" s="701">
        <f t="shared" si="18"/>
        <v>1115.1980775005054</v>
      </c>
      <c r="H95" s="701">
        <f t="shared" si="13"/>
        <v>8.9670168930106216E-4</v>
      </c>
      <c r="I95" s="700">
        <f t="shared" si="19"/>
        <v>1.10061492968222E-2</v>
      </c>
      <c r="J95" s="699">
        <f t="shared" si="15"/>
        <v>90.858298668429796</v>
      </c>
      <c r="K95" s="700">
        <f t="shared" si="20"/>
        <v>0.44986583639143479</v>
      </c>
      <c r="L95" s="699">
        <f t="shared" si="17"/>
        <v>-0.3469169866744955</v>
      </c>
      <c r="M95" s="496">
        <v>25</v>
      </c>
      <c r="N95" s="702"/>
      <c r="O95" s="702" t="s">
        <v>671</v>
      </c>
      <c r="P95" s="146">
        <f>VLOOKUP(O95,References!$B$7:$F$197,5,FALSE)</f>
        <v>83</v>
      </c>
    </row>
    <row r="96" spans="1:16" x14ac:dyDescent="0.2">
      <c r="A96" s="905"/>
      <c r="B96" s="906"/>
      <c r="C96" s="907"/>
      <c r="D96" s="732">
        <v>-1.3289709122597499</v>
      </c>
      <c r="E96" s="497" t="s">
        <v>667</v>
      </c>
      <c r="F96" s="698" t="s">
        <v>670</v>
      </c>
      <c r="G96" s="701">
        <f t="shared" si="18"/>
        <v>116.22460703855363</v>
      </c>
      <c r="H96" s="701">
        <f t="shared" si="13"/>
        <v>8.6040299509748692E-3</v>
      </c>
      <c r="I96" s="701">
        <f t="shared" si="19"/>
        <v>1.1470476885127468E-3</v>
      </c>
      <c r="J96" s="701">
        <f t="shared" si="15"/>
        <v>871.80333478252533</v>
      </c>
      <c r="K96" s="700">
        <f t="shared" si="20"/>
        <v>4.6884478290934894E-2</v>
      </c>
      <c r="L96" s="699">
        <f t="shared" si="17"/>
        <v>-1.3289709122597499</v>
      </c>
      <c r="M96" s="496">
        <v>25</v>
      </c>
      <c r="N96" s="702"/>
      <c r="O96" s="702" t="s">
        <v>671</v>
      </c>
      <c r="P96" s="146">
        <f>VLOOKUP(O96,References!$B$7:$F$197,5,FALSE)</f>
        <v>83</v>
      </c>
    </row>
    <row r="97" spans="1:16" x14ac:dyDescent="0.2">
      <c r="A97" s="905"/>
      <c r="B97" s="906"/>
      <c r="C97" s="907"/>
      <c r="D97" s="732">
        <v>-2.5954217173079637</v>
      </c>
      <c r="E97" s="497" t="s">
        <v>667</v>
      </c>
      <c r="F97" s="698" t="s">
        <v>672</v>
      </c>
      <c r="G97" s="699">
        <f t="shared" si="18"/>
        <v>6.2928485750694394</v>
      </c>
      <c r="H97" s="700">
        <f t="shared" si="13"/>
        <v>0.15891054552968731</v>
      </c>
      <c r="I97" s="701">
        <f t="shared" si="19"/>
        <v>6.2105586726567602E-5</v>
      </c>
      <c r="J97" s="701">
        <f t="shared" si="15"/>
        <v>16101.611025795508</v>
      </c>
      <c r="K97" s="701">
        <f t="shared" si="20"/>
        <v>2.538506517024532E-3</v>
      </c>
      <c r="L97" s="699">
        <f t="shared" si="17"/>
        <v>-2.5954217173079637</v>
      </c>
      <c r="M97" s="496">
        <v>25</v>
      </c>
      <c r="N97" s="702"/>
      <c r="O97" s="702" t="s">
        <v>671</v>
      </c>
      <c r="P97" s="146">
        <f>VLOOKUP(O97,References!$B$7:$F$197,5,FALSE)</f>
        <v>83</v>
      </c>
    </row>
    <row r="98" spans="1:16" x14ac:dyDescent="0.2">
      <c r="A98" s="905"/>
      <c r="B98" s="906"/>
      <c r="C98" s="907"/>
      <c r="D98" s="732">
        <v>-1.3880500000000007</v>
      </c>
      <c r="E98" s="497" t="s">
        <v>667</v>
      </c>
      <c r="F98" s="698" t="s">
        <v>674</v>
      </c>
      <c r="G98" s="701">
        <f t="shared" si="18"/>
        <v>101.4422792914156</v>
      </c>
      <c r="H98" s="701">
        <f t="shared" si="13"/>
        <v>9.8578226651165508E-3</v>
      </c>
      <c r="I98" s="701">
        <f t="shared" si="19"/>
        <v>1.0011574566140241E-3</v>
      </c>
      <c r="J98" s="701">
        <f t="shared" si="15"/>
        <v>998.84388154293072</v>
      </c>
      <c r="K98" s="700">
        <f t="shared" si="20"/>
        <v>4.0921354456751678E-2</v>
      </c>
      <c r="L98" s="699">
        <f t="shared" si="17"/>
        <v>-1.3880500000000007</v>
      </c>
      <c r="M98" s="496">
        <v>25</v>
      </c>
      <c r="N98" s="702"/>
      <c r="O98" s="702" t="s">
        <v>671</v>
      </c>
      <c r="P98" s="146">
        <f>VLOOKUP(O98,References!$B$7:$F$197,5,FALSE)</f>
        <v>83</v>
      </c>
    </row>
    <row r="99" spans="1:16" ht="16" x14ac:dyDescent="0.2">
      <c r="A99" s="905"/>
      <c r="B99" s="906"/>
      <c r="C99" s="907"/>
      <c r="D99" s="497">
        <v>1.8500000000000001E-11</v>
      </c>
      <c r="E99" s="496" t="s">
        <v>675</v>
      </c>
      <c r="F99" s="698" t="s">
        <v>676</v>
      </c>
      <c r="G99" s="701">
        <f t="shared" si="18"/>
        <v>1.8745125E-6</v>
      </c>
      <c r="H99" s="701">
        <f t="shared" si="13"/>
        <v>533472.03606270964</v>
      </c>
      <c r="I99" s="701">
        <f t="shared" si="19"/>
        <v>1.8500000000000001E-11</v>
      </c>
      <c r="J99" s="701">
        <f t="shared" si="15"/>
        <v>54054054054.054054</v>
      </c>
      <c r="K99" s="701">
        <f t="shared" si="20"/>
        <v>7.5616982368615525E-10</v>
      </c>
      <c r="L99" s="699">
        <f t="shared" si="17"/>
        <v>-9.1213806579283645</v>
      </c>
      <c r="M99" s="704">
        <v>25</v>
      </c>
      <c r="N99" s="702"/>
      <c r="O99" s="702" t="s">
        <v>677</v>
      </c>
      <c r="P99" s="146">
        <f>VLOOKUP(O99,References!$B$7:$F$197,5,FALSE)</f>
        <v>23</v>
      </c>
    </row>
    <row r="100" spans="1:16" ht="16" x14ac:dyDescent="0.2">
      <c r="A100" s="905"/>
      <c r="B100" s="906"/>
      <c r="C100" s="907"/>
      <c r="D100" s="497">
        <v>-1.65</v>
      </c>
      <c r="E100" s="496" t="s">
        <v>667</v>
      </c>
      <c r="F100" s="698" t="s">
        <v>672</v>
      </c>
      <c r="G100" s="699">
        <f t="shared" si="18"/>
        <v>55.496935037734467</v>
      </c>
      <c r="H100" s="700">
        <f t="shared" si="13"/>
        <v>1.8019013109824213E-2</v>
      </c>
      <c r="I100" s="701">
        <f t="shared" si="19"/>
        <v>5.477121642016745E-4</v>
      </c>
      <c r="J100" s="701">
        <f t="shared" si="15"/>
        <v>1825.7765033529315</v>
      </c>
      <c r="K100" s="700">
        <f t="shared" si="20"/>
        <v>2.2387211385683389E-2</v>
      </c>
      <c r="L100" s="699">
        <f t="shared" si="17"/>
        <v>-1.65</v>
      </c>
      <c r="M100" s="704">
        <v>25</v>
      </c>
      <c r="N100" s="702"/>
      <c r="O100" s="702" t="s">
        <v>532</v>
      </c>
      <c r="P100" s="146">
        <f>VLOOKUP(O100,References!$B$7:$F$197,5,FALSE)</f>
        <v>77</v>
      </c>
    </row>
    <row r="101" spans="1:16" ht="16" x14ac:dyDescent="0.2">
      <c r="A101" s="905"/>
      <c r="B101" s="906"/>
      <c r="C101" s="907"/>
      <c r="D101" s="733">
        <v>4.2300000000000003E-3</v>
      </c>
      <c r="E101" s="496" t="s">
        <v>675</v>
      </c>
      <c r="F101" s="698" t="s">
        <v>670</v>
      </c>
      <c r="G101" s="701">
        <f t="shared" ref="G101:G107" si="21">IF(ISBLANK(D101),"",IF(E101="log",K101*R_Pa*(M101+273.15)*0.001,IF(E101="dimensionless",K101*R_Pa*(M101+273.15)*0.001,IF(E101="Pa-m3/mol",D101,IF(E101="log Pa-m3/mol",10^D101,IF(E101="mol/dm3-atm",I101*101325,IF(E101="atm-m3/mol",I101*101325,0)))))))</f>
        <v>428.60475000000002</v>
      </c>
      <c r="H101" s="701">
        <f t="shared" si="13"/>
        <v>2.3331519307707156E-3</v>
      </c>
      <c r="I101" s="701">
        <f t="shared" ref="I101:I107" si="22">IF(ISBLANK(D101),"",IF(E101="log",K101*R_atm*(M101+273.15)*0.001,IF(E101="dimensionless",K101*R_atm*(M101+273.15)*0.001,IF(E101="Pa-m3/mol",D101/101325,IF(E101="log Pa-m3/mol",(10^D101)/101325,IF(E101="mol/dm3-atm",1/(D101*1000),IF(E101="atm-m3/mol",D101,0)))))))</f>
        <v>4.2300000000000003E-3</v>
      </c>
      <c r="J101" s="701">
        <f t="shared" si="15"/>
        <v>236.40661938534276</v>
      </c>
      <c r="K101" s="700">
        <f t="shared" ref="K101:K107" si="23">IF(ISBLANK(D101),"",IF(E101="log",10^D101,IF(E101="dimensionless",D101,I101/(R_atm*(M101+273.15)*0.001))))</f>
        <v>0.1728972083347263</v>
      </c>
      <c r="L101" s="699">
        <f t="shared" si="17"/>
        <v>-0.7622120189563355</v>
      </c>
      <c r="M101" s="704">
        <v>25</v>
      </c>
      <c r="N101" s="702"/>
      <c r="O101" s="702" t="s">
        <v>538</v>
      </c>
      <c r="P101" s="146">
        <f>VLOOKUP(O101,References!$B$7:$F$197,5,FALSE)</f>
        <v>80</v>
      </c>
    </row>
    <row r="102" spans="1:16" ht="16" x14ac:dyDescent="0.2">
      <c r="A102" s="905"/>
      <c r="B102" s="906"/>
      <c r="C102" s="907"/>
      <c r="D102" s="732">
        <v>-1.35</v>
      </c>
      <c r="E102" s="496" t="s">
        <v>667</v>
      </c>
      <c r="F102" s="698" t="s">
        <v>670</v>
      </c>
      <c r="G102" s="701">
        <f t="shared" si="21"/>
        <v>110.73094307706756</v>
      </c>
      <c r="H102" s="701">
        <f t="shared" si="13"/>
        <v>9.0308993332063516E-3</v>
      </c>
      <c r="I102" s="701">
        <f t="shared" si="22"/>
        <v>1.0928294406816481E-3</v>
      </c>
      <c r="J102" s="701">
        <f t="shared" si="15"/>
        <v>915.05587493713006</v>
      </c>
      <c r="K102" s="700">
        <f t="shared" si="23"/>
        <v>4.4668359215096293E-2</v>
      </c>
      <c r="L102" s="699">
        <f t="shared" si="17"/>
        <v>-1.35</v>
      </c>
      <c r="M102" s="704">
        <v>25</v>
      </c>
      <c r="N102" s="702"/>
      <c r="O102" s="702" t="s">
        <v>591</v>
      </c>
      <c r="P102" s="146">
        <f>VLOOKUP(O102,References!$B$7:$F$197,5,FALSE)</f>
        <v>65</v>
      </c>
    </row>
    <row r="103" spans="1:16" ht="16" x14ac:dyDescent="0.2">
      <c r="A103" s="905"/>
      <c r="B103" s="906"/>
      <c r="C103" s="907"/>
      <c r="D103" s="732">
        <v>-0.35</v>
      </c>
      <c r="E103" s="496" t="s">
        <v>667</v>
      </c>
      <c r="F103" s="698" t="s">
        <v>673</v>
      </c>
      <c r="G103" s="701">
        <f t="shared" si="21"/>
        <v>1107.3094307706763</v>
      </c>
      <c r="H103" s="701">
        <f t="shared" si="13"/>
        <v>9.0308993332063468E-4</v>
      </c>
      <c r="I103" s="700">
        <f t="shared" si="22"/>
        <v>1.0928294406816487E-2</v>
      </c>
      <c r="J103" s="699">
        <f t="shared" si="15"/>
        <v>91.505587493712966</v>
      </c>
      <c r="K103" s="700">
        <f t="shared" si="23"/>
        <v>0.44668359215096315</v>
      </c>
      <c r="L103" s="699">
        <f t="shared" si="17"/>
        <v>-0.35</v>
      </c>
      <c r="M103" s="704">
        <v>25</v>
      </c>
      <c r="N103" s="702"/>
      <c r="O103" s="702" t="s">
        <v>591</v>
      </c>
      <c r="P103" s="146">
        <f>VLOOKUP(O103,References!$B$7:$F$197,5,FALSE)</f>
        <v>65</v>
      </c>
    </row>
    <row r="104" spans="1:16" ht="16" x14ac:dyDescent="0.2">
      <c r="A104" s="905"/>
      <c r="B104" s="906"/>
      <c r="C104" s="907"/>
      <c r="D104" s="733">
        <v>1.4999999999999999E-7</v>
      </c>
      <c r="E104" s="496" t="s">
        <v>675</v>
      </c>
      <c r="F104" s="698" t="s">
        <v>670</v>
      </c>
      <c r="G104" s="700">
        <f t="shared" si="21"/>
        <v>1.5198749999999999E-2</v>
      </c>
      <c r="H104" s="699">
        <f t="shared" si="13"/>
        <v>65.794884447734191</v>
      </c>
      <c r="I104" s="701">
        <f t="shared" si="22"/>
        <v>1.4999999999999999E-7</v>
      </c>
      <c r="J104" s="701">
        <f t="shared" si="15"/>
        <v>6666666.666666667</v>
      </c>
      <c r="K104" s="701">
        <f t="shared" si="23"/>
        <v>6.1311066785363933E-6</v>
      </c>
      <c r="L104" s="699">
        <f t="shared" si="17"/>
        <v>-5.2124611272756969</v>
      </c>
      <c r="M104" s="704">
        <v>25</v>
      </c>
      <c r="N104" s="698">
        <v>7</v>
      </c>
      <c r="O104" s="702" t="s">
        <v>606</v>
      </c>
      <c r="P104" s="146">
        <f>VLOOKUP(O104,References!$B$7:$F$197,5,FALSE)</f>
        <v>66</v>
      </c>
    </row>
    <row r="105" spans="1:16" ht="16" x14ac:dyDescent="0.2">
      <c r="A105" s="190" t="s">
        <v>66</v>
      </c>
      <c r="B105" s="245" t="s">
        <v>67</v>
      </c>
      <c r="C105" s="185" t="s">
        <v>107</v>
      </c>
      <c r="D105" s="727">
        <v>1.8799999999999999E-11</v>
      </c>
      <c r="E105" s="245" t="s">
        <v>675</v>
      </c>
      <c r="F105" s="727" t="s">
        <v>676</v>
      </c>
      <c r="G105" s="728">
        <f t="shared" si="21"/>
        <v>1.9049099999999998E-6</v>
      </c>
      <c r="H105" s="728">
        <f t="shared" si="13"/>
        <v>524959.18442341115</v>
      </c>
      <c r="I105" s="728">
        <f t="shared" si="22"/>
        <v>1.8799999999999999E-11</v>
      </c>
      <c r="J105" s="728">
        <f t="shared" si="15"/>
        <v>53191489361.702133</v>
      </c>
      <c r="K105" s="728">
        <f t="shared" si="23"/>
        <v>7.68432037043228E-10</v>
      </c>
      <c r="L105" s="729">
        <f t="shared" si="17"/>
        <v>-9.1143945370676978</v>
      </c>
      <c r="M105" s="730">
        <v>25</v>
      </c>
      <c r="N105" s="731"/>
      <c r="O105" s="731" t="s">
        <v>677</v>
      </c>
      <c r="P105" s="191">
        <f>VLOOKUP(O105,References!$B$7:$F$197,5,FALSE)</f>
        <v>23</v>
      </c>
    </row>
    <row r="106" spans="1:16" ht="18" customHeight="1" x14ac:dyDescent="0.2">
      <c r="A106" s="905" t="s">
        <v>68</v>
      </c>
      <c r="B106" s="906" t="s">
        <v>69</v>
      </c>
      <c r="C106" s="907" t="s">
        <v>20</v>
      </c>
      <c r="D106" s="698">
        <v>3.4599999999999999E-10</v>
      </c>
      <c r="E106" s="496" t="s">
        <v>675</v>
      </c>
      <c r="F106" s="698" t="s">
        <v>676</v>
      </c>
      <c r="G106" s="701">
        <f t="shared" si="21"/>
        <v>3.505845E-5</v>
      </c>
      <c r="H106" s="701">
        <f t="shared" si="13"/>
        <v>28523.793835722914</v>
      </c>
      <c r="I106" s="701">
        <f t="shared" si="22"/>
        <v>3.4599999999999999E-10</v>
      </c>
      <c r="J106" s="701">
        <f t="shared" si="15"/>
        <v>2890173410.4046245</v>
      </c>
      <c r="K106" s="701">
        <f t="shared" si="23"/>
        <v>1.4142419405157281E-8</v>
      </c>
      <c r="L106" s="699">
        <f t="shared" si="17"/>
        <v>-7.849476287538601</v>
      </c>
      <c r="M106" s="704">
        <v>25</v>
      </c>
      <c r="N106" s="702"/>
      <c r="O106" s="702" t="s">
        <v>677</v>
      </c>
      <c r="P106" s="146">
        <f>VLOOKUP(O106,References!$B$7:$F$197,5,FALSE)</f>
        <v>23</v>
      </c>
    </row>
    <row r="107" spans="1:16" ht="17" thickBot="1" x14ac:dyDescent="0.25">
      <c r="A107" s="922"/>
      <c r="B107" s="923"/>
      <c r="C107" s="924"/>
      <c r="D107" s="151">
        <v>-1.1499999999999999</v>
      </c>
      <c r="E107" s="507" t="s">
        <v>667</v>
      </c>
      <c r="F107" s="151" t="s">
        <v>672</v>
      </c>
      <c r="G107" s="722">
        <f t="shared" si="21"/>
        <v>175.49671787764353</v>
      </c>
      <c r="H107" s="722">
        <f t="shared" si="13"/>
        <v>5.698112261547825E-3</v>
      </c>
      <c r="I107" s="722">
        <f t="shared" si="22"/>
        <v>1.732017941057431E-3</v>
      </c>
      <c r="J107" s="722">
        <f t="shared" si="15"/>
        <v>577.36122490133118</v>
      </c>
      <c r="K107" s="723">
        <f t="shared" si="23"/>
        <v>7.0794578438413788E-2</v>
      </c>
      <c r="L107" s="724">
        <f t="shared" si="17"/>
        <v>-1.1499999999999999</v>
      </c>
      <c r="M107" s="725">
        <v>25</v>
      </c>
      <c r="N107" s="726"/>
      <c r="O107" s="726" t="s">
        <v>532</v>
      </c>
      <c r="P107" s="148">
        <f>VLOOKUP(O107,References!$B$7:$F$197,5,FALSE)</f>
        <v>77</v>
      </c>
    </row>
    <row r="108" spans="1:16" ht="17" thickBot="1" x14ac:dyDescent="0.25">
      <c r="A108" s="159" t="s">
        <v>144</v>
      </c>
      <c r="B108" s="246" t="s">
        <v>145</v>
      </c>
      <c r="C108" s="149"/>
      <c r="D108" s="149"/>
      <c r="E108" s="149"/>
      <c r="F108" s="149"/>
      <c r="G108" s="395"/>
      <c r="H108" s="395"/>
      <c r="I108" s="395"/>
      <c r="J108" s="395"/>
      <c r="K108" s="395"/>
      <c r="L108" s="163"/>
      <c r="M108" s="149"/>
      <c r="N108" s="149"/>
      <c r="O108" s="149"/>
      <c r="P108" s="152"/>
    </row>
    <row r="109" spans="1:16" ht="16" x14ac:dyDescent="0.2">
      <c r="A109" s="503" t="s">
        <v>133</v>
      </c>
      <c r="B109" s="504" t="s">
        <v>132</v>
      </c>
      <c r="C109" s="505" t="s">
        <v>31</v>
      </c>
      <c r="D109" s="734">
        <v>2.2699999999999999E-10</v>
      </c>
      <c r="E109" s="504" t="s">
        <v>675</v>
      </c>
      <c r="F109" s="693" t="s">
        <v>676</v>
      </c>
      <c r="G109" s="694">
        <f t="shared" ref="G109:G114" si="24">IF(ISBLANK(D109),"",IF(E109="log",K109*R_Pa*(M109+273.15)*0.001,IF(E109="dimensionless",K109*R_Pa*(M109+273.15)*0.001,IF(E109="Pa-m3/mol",D109,IF(E109="log Pa-m3/mol",10^D109,IF(E109="mol/dm3-atm",I109*101325,IF(E109="atm-m3/mol",I109*101325,0)))))))</f>
        <v>2.3000775E-5</v>
      </c>
      <c r="H109" s="694">
        <f t="shared" ref="H109:H114" si="25">IF(ISBLANK(D109),"",1/G109)</f>
        <v>43476.795890573252</v>
      </c>
      <c r="I109" s="694">
        <f t="shared" ref="I109:I114" si="26">IF(ISBLANK(D109),"",IF(E109="log",K109*R_atm*(M109+273.15)*0.001,IF(E109="dimensionless",K109*R_atm*(M109+273.15)*0.001,IF(E109="Pa-m3/mol",D109/101325,IF(E109="log Pa-m3/mol",(10^D109)/101325,IF(E109="mol/dm3-atm",1/(D109*1000),IF(E109="atm-m3/mol",D109,0)))))))</f>
        <v>2.2699999999999999E-10</v>
      </c>
      <c r="J109" s="694">
        <f t="shared" ref="J109:J114" si="27">IF(ISBLANK(D109),"",1/I109)</f>
        <v>4405286343.6123352</v>
      </c>
      <c r="K109" s="694">
        <f t="shared" ref="K109:K114" si="28">IF(ISBLANK(D109),"",IF(E109="log",10^D109,IF(E109="dimensionless",D109,I109/(R_atm*(M109+273.15)*0.001))))</f>
        <v>9.278408106851742E-9</v>
      </c>
      <c r="L109" s="696">
        <f t="shared" ref="L109:L114" si="29">IF(ISBLANK(D109),"",IF(E109="log",D109,IF(E109="dimensionless",LOG(D109),LOG(K109))))</f>
        <v>-8.0325265291382557</v>
      </c>
      <c r="M109" s="735">
        <v>25</v>
      </c>
      <c r="N109" s="697"/>
      <c r="O109" s="697" t="s">
        <v>677</v>
      </c>
      <c r="P109" s="145">
        <f>VLOOKUP(O109,References!$B$7:$F$197,5,FALSE)</f>
        <v>23</v>
      </c>
    </row>
    <row r="110" spans="1:16" ht="18" customHeight="1" x14ac:dyDescent="0.2">
      <c r="A110" s="913" t="s">
        <v>1</v>
      </c>
      <c r="B110" s="915" t="s">
        <v>131</v>
      </c>
      <c r="C110" s="917" t="s">
        <v>30</v>
      </c>
      <c r="D110" s="705">
        <v>2.1899999999999999E-10</v>
      </c>
      <c r="E110" s="499" t="s">
        <v>675</v>
      </c>
      <c r="F110" s="705" t="s">
        <v>676</v>
      </c>
      <c r="G110" s="708">
        <f t="shared" si="24"/>
        <v>2.2190174999999998E-5</v>
      </c>
      <c r="H110" s="708">
        <f t="shared" si="25"/>
        <v>45064.989347763149</v>
      </c>
      <c r="I110" s="708">
        <f t="shared" si="26"/>
        <v>2.1899999999999999E-10</v>
      </c>
      <c r="J110" s="708">
        <f t="shared" si="27"/>
        <v>4566210045.6621008</v>
      </c>
      <c r="K110" s="708">
        <f t="shared" si="28"/>
        <v>8.9514157506631337E-9</v>
      </c>
      <c r="L110" s="706">
        <f t="shared" si="29"/>
        <v>-8.0481082714912588</v>
      </c>
      <c r="M110" s="721">
        <v>25</v>
      </c>
      <c r="N110" s="709"/>
      <c r="O110" s="709" t="s">
        <v>677</v>
      </c>
      <c r="P110" s="188">
        <f>VLOOKUP(O110,References!$B$7:$F$197,5,FALSE)</f>
        <v>23</v>
      </c>
    </row>
    <row r="111" spans="1:16" ht="16" x14ac:dyDescent="0.2">
      <c r="A111" s="905"/>
      <c r="B111" s="906"/>
      <c r="C111" s="907"/>
      <c r="D111" s="698">
        <v>-2.8</v>
      </c>
      <c r="E111" s="496" t="s">
        <v>667</v>
      </c>
      <c r="F111" s="698" t="s">
        <v>672</v>
      </c>
      <c r="G111" s="699">
        <f t="shared" si="24"/>
        <v>3.9288821206204481</v>
      </c>
      <c r="H111" s="700">
        <f t="shared" si="25"/>
        <v>0.25452532534676309</v>
      </c>
      <c r="I111" s="701">
        <f t="shared" si="26"/>
        <v>3.8775051770248828E-5</v>
      </c>
      <c r="J111" s="701">
        <f t="shared" si="27"/>
        <v>25789.778590760674</v>
      </c>
      <c r="K111" s="701">
        <f t="shared" si="28"/>
        <v>1.5848931924611134E-3</v>
      </c>
      <c r="L111" s="699">
        <f t="shared" si="29"/>
        <v>-2.8</v>
      </c>
      <c r="M111" s="704">
        <v>25</v>
      </c>
      <c r="N111" s="702"/>
      <c r="O111" s="702" t="s">
        <v>532</v>
      </c>
      <c r="P111" s="146">
        <f>VLOOKUP(O111,References!$B$7:$F$197,5,FALSE)</f>
        <v>77</v>
      </c>
    </row>
    <row r="112" spans="1:16" ht="16" x14ac:dyDescent="0.2">
      <c r="A112" s="905"/>
      <c r="B112" s="906"/>
      <c r="C112" s="907"/>
      <c r="D112" s="698">
        <v>-2.44</v>
      </c>
      <c r="E112" s="496" t="s">
        <v>667</v>
      </c>
      <c r="F112" s="698" t="s">
        <v>672</v>
      </c>
      <c r="G112" s="699">
        <f t="shared" si="24"/>
        <v>9.0005489616670307</v>
      </c>
      <c r="H112" s="700">
        <f t="shared" si="25"/>
        <v>0.11110433421994137</v>
      </c>
      <c r="I112" s="701">
        <f t="shared" si="26"/>
        <v>8.8828511834858768E-5</v>
      </c>
      <c r="J112" s="701">
        <f t="shared" si="27"/>
        <v>11257.646664835516</v>
      </c>
      <c r="K112" s="701">
        <f t="shared" si="28"/>
        <v>3.630780547701011E-3</v>
      </c>
      <c r="L112" s="699">
        <f t="shared" si="29"/>
        <v>-2.44</v>
      </c>
      <c r="M112" s="704">
        <v>25</v>
      </c>
      <c r="N112" s="702"/>
      <c r="O112" s="702" t="s">
        <v>535</v>
      </c>
      <c r="P112" s="146">
        <f>VLOOKUP(O112,References!$B$7:$F$197,5,FALSE)</f>
        <v>24</v>
      </c>
    </row>
    <row r="113" spans="1:16" ht="16" x14ac:dyDescent="0.2">
      <c r="A113" s="905"/>
      <c r="B113" s="906"/>
      <c r="C113" s="907"/>
      <c r="D113" s="736">
        <v>2.7599999999999999E-4</v>
      </c>
      <c r="E113" s="496" t="s">
        <v>667</v>
      </c>
      <c r="F113" s="698" t="s">
        <v>670</v>
      </c>
      <c r="G113" s="701">
        <f t="shared" si="24"/>
        <v>2480.5329409284982</v>
      </c>
      <c r="H113" s="701">
        <f t="shared" si="25"/>
        <v>4.0313917364293738E-4</v>
      </c>
      <c r="I113" s="700">
        <f t="shared" si="26"/>
        <v>2.4480956732578413E-2</v>
      </c>
      <c r="J113" s="699">
        <f t="shared" si="27"/>
        <v>40.848076769370472</v>
      </c>
      <c r="K113" s="699">
        <f t="shared" si="28"/>
        <v>1.0006357154671466</v>
      </c>
      <c r="L113" s="699">
        <f t="shared" si="29"/>
        <v>2.7599999999999999E-4</v>
      </c>
      <c r="M113" s="704">
        <v>25</v>
      </c>
      <c r="N113" s="702"/>
      <c r="O113" s="702" t="s">
        <v>538</v>
      </c>
      <c r="P113" s="146">
        <f>VLOOKUP(O113,References!$B$7:$F$197,5,FALSE)</f>
        <v>80</v>
      </c>
    </row>
    <row r="114" spans="1:16" ht="17" thickBot="1" x14ac:dyDescent="0.25">
      <c r="A114" s="905"/>
      <c r="B114" s="906"/>
      <c r="C114" s="907"/>
      <c r="D114" s="736">
        <v>1.7099999999999999E-5</v>
      </c>
      <c r="E114" s="496" t="s">
        <v>667</v>
      </c>
      <c r="F114" s="698" t="s">
        <v>673</v>
      </c>
      <c r="G114" s="701">
        <f t="shared" si="24"/>
        <v>2479.0546384865052</v>
      </c>
      <c r="H114" s="701">
        <f t="shared" si="25"/>
        <v>4.0337957238833306E-4</v>
      </c>
      <c r="I114" s="700">
        <f t="shared" si="26"/>
        <v>2.446636702182595E-2</v>
      </c>
      <c r="J114" s="699">
        <f t="shared" si="27"/>
        <v>40.872435172247691</v>
      </c>
      <c r="K114" s="699">
        <f t="shared" si="28"/>
        <v>1.0000393749802643</v>
      </c>
      <c r="L114" s="699">
        <f t="shared" si="29"/>
        <v>1.7099999999999999E-5</v>
      </c>
      <c r="M114" s="704">
        <v>25</v>
      </c>
      <c r="N114" s="702"/>
      <c r="O114" s="702" t="s">
        <v>538</v>
      </c>
      <c r="P114" s="146">
        <f>VLOOKUP(O114,References!$B$7:$F$197,5,FALSE)</f>
        <v>80</v>
      </c>
    </row>
    <row r="115" spans="1:16" ht="17" thickBot="1" x14ac:dyDescent="0.25">
      <c r="A115" s="113" t="s">
        <v>146</v>
      </c>
      <c r="B115" s="244" t="s">
        <v>147</v>
      </c>
      <c r="C115" s="114"/>
      <c r="D115" s="114"/>
      <c r="E115" s="114"/>
      <c r="F115" s="114"/>
      <c r="G115" s="394"/>
      <c r="H115" s="394"/>
      <c r="I115" s="394"/>
      <c r="J115" s="394"/>
      <c r="K115" s="394"/>
      <c r="L115" s="162"/>
      <c r="M115" s="114"/>
      <c r="N115" s="114"/>
      <c r="O115" s="114"/>
      <c r="P115" s="115"/>
    </row>
    <row r="116" spans="1:16" ht="16" x14ac:dyDescent="0.2">
      <c r="A116" s="503" t="s">
        <v>73</v>
      </c>
      <c r="B116" s="504" t="s">
        <v>70</v>
      </c>
      <c r="C116" s="505" t="s">
        <v>21</v>
      </c>
      <c r="D116" s="693">
        <v>-5.8</v>
      </c>
      <c r="E116" s="504" t="s">
        <v>667</v>
      </c>
      <c r="F116" s="693" t="s">
        <v>672</v>
      </c>
      <c r="G116" s="694">
        <f t="shared" ref="G116:G122" si="30">IF(ISBLANK(D116),"",IF(E116="log",K116*R_Pa*(M116+273.15)*0.001,IF(E116="dimensionless",K116*R_Pa*(M116+273.15)*0.001,IF(E116="Pa-m3/mol",D116,IF(E116="log Pa-m3/mol",10^D116,IF(E116="mol/dm3-atm",I116*101325,IF(E116="atm-m3/mol",I116*101325,0)))))))</f>
        <v>3.9288821206204432E-3</v>
      </c>
      <c r="H116" s="694">
        <f t="shared" ref="H116:H121" si="31">IF(ISBLANK(D116),"",1/G116)</f>
        <v>254.5253253467634</v>
      </c>
      <c r="I116" s="694">
        <f t="shared" ref="I116:I122" si="32">IF(ISBLANK(D116),"",IF(E116="log",K116*R_atm*(M116+273.15)*0.001,IF(E116="dimensionless",K116*R_atm*(M116+273.15)*0.001,IF(E116="Pa-m3/mol",D116/101325,IF(E116="log Pa-m3/mol",(10^D116)/101325,IF(E116="mol/dm3-atm",1/(D116*1000),IF(E116="atm-m3/mol",D116,0)))))))</f>
        <v>3.8775051770248776E-8</v>
      </c>
      <c r="J116" s="694">
        <f t="shared" ref="J116:J121" si="33">IF(ISBLANK(D116),"",1/I116)</f>
        <v>25789778.590760708</v>
      </c>
      <c r="K116" s="694">
        <f t="shared" ref="K116:K122" si="34">IF(ISBLANK(D116),"",IF(E116="log",10^D116,IF(E116="dimensionless",D116,I116/(R_atm*(M116+273.15)*0.001))))</f>
        <v>1.5848931924611111E-6</v>
      </c>
      <c r="L116" s="696">
        <f t="shared" ref="L116:L121" si="35">IF(ISBLANK(D116),"",IF(E116="log",D116,IF(E116="dimensionless",LOG(D116),LOG(K116))))</f>
        <v>-5.8</v>
      </c>
      <c r="M116" s="735">
        <v>25</v>
      </c>
      <c r="N116" s="697"/>
      <c r="O116" s="697" t="s">
        <v>532</v>
      </c>
      <c r="P116" s="145">
        <f>VLOOKUP(O116,References!$B$7:$F$197,5,FALSE)</f>
        <v>77</v>
      </c>
    </row>
    <row r="117" spans="1:16" ht="18" customHeight="1" x14ac:dyDescent="0.2">
      <c r="A117" s="913" t="s">
        <v>74</v>
      </c>
      <c r="B117" s="915" t="s">
        <v>71</v>
      </c>
      <c r="C117" s="917" t="s">
        <v>14</v>
      </c>
      <c r="D117" s="705">
        <v>1.8500000000000001E-10</v>
      </c>
      <c r="E117" s="499" t="s">
        <v>675</v>
      </c>
      <c r="F117" s="705" t="s">
        <v>676</v>
      </c>
      <c r="G117" s="708">
        <f t="shared" si="30"/>
        <v>1.8745125E-5</v>
      </c>
      <c r="H117" s="708">
        <f t="shared" si="31"/>
        <v>53347.203606270967</v>
      </c>
      <c r="I117" s="708">
        <f t="shared" si="32"/>
        <v>1.8500000000000001E-10</v>
      </c>
      <c r="J117" s="708">
        <f t="shared" si="33"/>
        <v>5405405405.405405</v>
      </c>
      <c r="K117" s="708">
        <f t="shared" si="34"/>
        <v>7.5616982368615519E-9</v>
      </c>
      <c r="L117" s="706">
        <f t="shared" si="35"/>
        <v>-8.1213806579283645</v>
      </c>
      <c r="M117" s="721">
        <v>25</v>
      </c>
      <c r="N117" s="709"/>
      <c r="O117" s="709" t="s">
        <v>677</v>
      </c>
      <c r="P117" s="188">
        <f>VLOOKUP(O117,References!$B$7:$F$197,5,FALSE)</f>
        <v>23</v>
      </c>
    </row>
    <row r="118" spans="1:16" ht="16" x14ac:dyDescent="0.2">
      <c r="A118" s="914"/>
      <c r="B118" s="916"/>
      <c r="C118" s="918"/>
      <c r="D118" s="710">
        <v>-4.8499999999999996</v>
      </c>
      <c r="E118" s="500" t="s">
        <v>667</v>
      </c>
      <c r="F118" s="710" t="s">
        <v>672</v>
      </c>
      <c r="G118" s="712">
        <f t="shared" si="30"/>
        <v>3.5016198758198745E-2</v>
      </c>
      <c r="H118" s="711">
        <f t="shared" si="31"/>
        <v>28.558211212627942</v>
      </c>
      <c r="I118" s="713">
        <f t="shared" si="32"/>
        <v>3.4558301266418831E-7</v>
      </c>
      <c r="J118" s="713">
        <f t="shared" si="33"/>
        <v>2893660.7511195149</v>
      </c>
      <c r="K118" s="713">
        <f t="shared" si="34"/>
        <v>1.4125375446227545E-5</v>
      </c>
      <c r="L118" s="711">
        <f t="shared" si="35"/>
        <v>-4.8499999999999996</v>
      </c>
      <c r="M118" s="714">
        <v>25</v>
      </c>
      <c r="N118" s="715"/>
      <c r="O118" s="715" t="s">
        <v>532</v>
      </c>
      <c r="P118" s="189">
        <f>VLOOKUP(O118,References!$B$7:$F$197,5,FALSE)</f>
        <v>77</v>
      </c>
    </row>
    <row r="119" spans="1:16" ht="18" customHeight="1" x14ac:dyDescent="0.2">
      <c r="A119" s="913" t="s">
        <v>75</v>
      </c>
      <c r="B119" s="915" t="s">
        <v>72</v>
      </c>
      <c r="C119" s="917" t="s">
        <v>22</v>
      </c>
      <c r="D119" s="705">
        <v>1.64E-11</v>
      </c>
      <c r="E119" s="499" t="s">
        <v>675</v>
      </c>
      <c r="F119" s="705" t="s">
        <v>676</v>
      </c>
      <c r="G119" s="708">
        <f t="shared" si="30"/>
        <v>1.6617299999999999E-6</v>
      </c>
      <c r="H119" s="708">
        <f t="shared" si="31"/>
        <v>601782.47970488586</v>
      </c>
      <c r="I119" s="708">
        <f t="shared" si="32"/>
        <v>1.64E-11</v>
      </c>
      <c r="J119" s="708">
        <f t="shared" si="33"/>
        <v>60975609756.097565</v>
      </c>
      <c r="K119" s="708">
        <f t="shared" si="34"/>
        <v>6.7033433018664571E-10</v>
      </c>
      <c r="L119" s="706">
        <f t="shared" si="35"/>
        <v>-9.1737085382836803</v>
      </c>
      <c r="M119" s="721">
        <v>25</v>
      </c>
      <c r="N119" s="709"/>
      <c r="O119" s="709" t="s">
        <v>677</v>
      </c>
      <c r="P119" s="188">
        <f>VLOOKUP(O119,References!$B$7:$F$197,5,FALSE)</f>
        <v>23</v>
      </c>
    </row>
    <row r="120" spans="1:16" ht="16" x14ac:dyDescent="0.2">
      <c r="A120" s="905"/>
      <c r="B120" s="906"/>
      <c r="C120" s="907"/>
      <c r="D120" s="698">
        <v>-4.5199999999999996</v>
      </c>
      <c r="E120" s="496" t="s">
        <v>667</v>
      </c>
      <c r="F120" s="698" t="s">
        <v>672</v>
      </c>
      <c r="G120" s="700">
        <f t="shared" si="30"/>
        <v>7.4863305463504087E-2</v>
      </c>
      <c r="H120" s="699">
        <f t="shared" si="31"/>
        <v>13.357678956448172</v>
      </c>
      <c r="I120" s="701">
        <f t="shared" si="32"/>
        <v>7.3884337985200465E-7</v>
      </c>
      <c r="J120" s="701">
        <f t="shared" si="33"/>
        <v>1353466.8202621059</v>
      </c>
      <c r="K120" s="701">
        <f t="shared" si="34"/>
        <v>3.0199517204020178E-5</v>
      </c>
      <c r="L120" s="699">
        <f t="shared" si="35"/>
        <v>-4.5199999999999996</v>
      </c>
      <c r="M120" s="704">
        <v>25</v>
      </c>
      <c r="N120" s="702"/>
      <c r="O120" s="702" t="s">
        <v>532</v>
      </c>
      <c r="P120" s="146">
        <f>VLOOKUP(O120,References!$B$7:$F$197,5,FALSE)</f>
        <v>77</v>
      </c>
    </row>
    <row r="121" spans="1:16" ht="16.5" customHeight="1" x14ac:dyDescent="0.2">
      <c r="A121" s="914"/>
      <c r="B121" s="916"/>
      <c r="C121" s="918"/>
      <c r="D121" s="737">
        <v>1.1000000000000001E-3</v>
      </c>
      <c r="E121" s="500" t="s">
        <v>675</v>
      </c>
      <c r="F121" s="710" t="s">
        <v>670</v>
      </c>
      <c r="G121" s="713">
        <f t="shared" si="30"/>
        <v>111.45750000000001</v>
      </c>
      <c r="H121" s="713">
        <f t="shared" si="31"/>
        <v>8.9720296974182979E-3</v>
      </c>
      <c r="I121" s="713">
        <f t="shared" si="32"/>
        <v>1.1000000000000001E-3</v>
      </c>
      <c r="J121" s="713">
        <f t="shared" si="33"/>
        <v>909.09090909090901</v>
      </c>
      <c r="K121" s="712">
        <f t="shared" si="34"/>
        <v>4.4961448975933557E-2</v>
      </c>
      <c r="L121" s="711">
        <f t="shared" si="35"/>
        <v>-1.3471597011731526</v>
      </c>
      <c r="M121" s="714">
        <v>25</v>
      </c>
      <c r="N121" s="710">
        <v>7</v>
      </c>
      <c r="O121" s="715" t="s">
        <v>606</v>
      </c>
      <c r="P121" s="189">
        <f>VLOOKUP(O121,References!$B$7:$F$197,5,FALSE)</f>
        <v>66</v>
      </c>
    </row>
    <row r="122" spans="1:16" ht="16.5" customHeight="1" thickBot="1" x14ac:dyDescent="0.25">
      <c r="A122" s="506" t="s">
        <v>191</v>
      </c>
      <c r="B122" s="507" t="s">
        <v>192</v>
      </c>
      <c r="C122" s="508" t="s">
        <v>193</v>
      </c>
      <c r="D122" s="738">
        <v>3.2600000000000001E-10</v>
      </c>
      <c r="E122" s="507" t="s">
        <v>675</v>
      </c>
      <c r="F122" s="151" t="s">
        <v>676</v>
      </c>
      <c r="G122" s="722">
        <f t="shared" si="30"/>
        <v>3.3031950000000001E-5</v>
      </c>
      <c r="H122" s="722">
        <f>IF(ISBLANK(D122),"",1/G122)</f>
        <v>30273.719837914501</v>
      </c>
      <c r="I122" s="722">
        <f t="shared" si="32"/>
        <v>3.2600000000000001E-10</v>
      </c>
      <c r="J122" s="722">
        <f>IF(ISBLANK(D122),"",1/I122)</f>
        <v>3067484662.5766869</v>
      </c>
      <c r="K122" s="722">
        <f t="shared" si="34"/>
        <v>1.3324938514685763E-8</v>
      </c>
      <c r="L122" s="724">
        <f>IF(ISBLANK(D122),"",IF(E122="log",D122,IF(E122="dimensionless",LOG(D122),LOG(K122))))</f>
        <v>-7.8753347862634389</v>
      </c>
      <c r="M122" s="725">
        <v>25</v>
      </c>
      <c r="N122" s="151"/>
      <c r="O122" s="726" t="s">
        <v>677</v>
      </c>
      <c r="P122" s="148">
        <f>VLOOKUP(O122,References!$B$7:$F$197,5,FALSE)</f>
        <v>23</v>
      </c>
    </row>
    <row r="123" spans="1:16" ht="17" thickBot="1" x14ac:dyDescent="0.25">
      <c r="A123" s="153" t="s">
        <v>0</v>
      </c>
      <c r="B123" s="247" t="s">
        <v>158</v>
      </c>
      <c r="C123" s="111"/>
      <c r="D123" s="111"/>
      <c r="E123" s="111"/>
      <c r="F123" s="111"/>
      <c r="G123" s="396"/>
      <c r="H123" s="396"/>
      <c r="I123" s="396"/>
      <c r="J123" s="396"/>
      <c r="K123" s="396"/>
      <c r="L123" s="164"/>
      <c r="M123" s="111"/>
      <c r="N123" s="111"/>
      <c r="O123" s="111"/>
      <c r="P123" s="112"/>
    </row>
    <row r="124" spans="1:16" ht="18" customHeight="1" x14ac:dyDescent="0.2">
      <c r="A124" s="919" t="s">
        <v>76</v>
      </c>
      <c r="B124" s="920" t="s">
        <v>108</v>
      </c>
      <c r="C124" s="921" t="s">
        <v>23</v>
      </c>
      <c r="D124" s="505">
        <v>3.42</v>
      </c>
      <c r="E124" s="505" t="s">
        <v>667</v>
      </c>
      <c r="F124" s="693" t="s">
        <v>668</v>
      </c>
      <c r="G124" s="694">
        <f>IF(ISBLANK(D124),"",IF(E124="log",K124*R_Pa*(M124+273.15)*0.001,IF(E124="dimensionless",K124*R_Pa*(M124+273.15)*0.001,IF(E124="Pa-m3/mol",D124,IF(E124="log Pa-m3/mol",10^D124,IF(E124="mol/dm3-atm",I124*101325,IF(E124="atm-m3/mol",I124*101325,0)))))))</f>
        <v>6520321.3282472156</v>
      </c>
      <c r="H124" s="694">
        <f t="shared" ref="H124:H146" si="36">IF(ISBLANK(D124),"",1/G124)</f>
        <v>1.5336667468638678E-7</v>
      </c>
      <c r="I124" s="696">
        <f>IF(ISBLANK(D124),"",IF(E124="log",K124*R_atm*(M124+273.15)*0.001,IF(E124="dimensionless",K124*R_atm*(M124+273.15)*0.001,IF(E124="Pa-m3/mol",D124/101325,IF(E124="log Pa-m3/mol",(10^D124)/101325,IF(E124="mol/dm3-atm",1/(D124*1000),IF(E124="atm-m3/mol",D124,0)))))))</f>
        <v>64.350568253118581</v>
      </c>
      <c r="J124" s="695">
        <f t="shared" ref="J124:J146" si="37">IF(ISBLANK(D124),"",1/I124)</f>
        <v>1.5539878312598081E-2</v>
      </c>
      <c r="K124" s="694">
        <f>IF(ISBLANK(D124),"",IF(E124="log",10^D124,IF(E124="dimensionless",D124,I124/(R_atm*(M124+273.15)*0.001))))</f>
        <v>2630.2679918953822</v>
      </c>
      <c r="L124" s="696">
        <f t="shared" ref="L124:L146" si="38">IF(ISBLANK(D124),"",IF(E124="log",D124,IF(E124="dimensionless",LOG(D124),LOG(K124))))</f>
        <v>3.42</v>
      </c>
      <c r="M124" s="505">
        <v>25</v>
      </c>
      <c r="N124" s="697"/>
      <c r="O124" s="697" t="s">
        <v>593</v>
      </c>
      <c r="P124" s="145">
        <f>VLOOKUP(O124,References!$B$7:$F$197,5,FALSE)</f>
        <v>40</v>
      </c>
    </row>
    <row r="125" spans="1:16" x14ac:dyDescent="0.2">
      <c r="A125" s="905"/>
      <c r="B125" s="906"/>
      <c r="C125" s="907"/>
      <c r="D125" s="497">
        <v>-3.92</v>
      </c>
      <c r="E125" s="497" t="s">
        <v>667</v>
      </c>
      <c r="F125" s="698" t="s">
        <v>672</v>
      </c>
      <c r="G125" s="700">
        <f>IF(ISBLANK(D125),"",IF(E125="log",K125*R_Pa*(M125+273.15)*0.001,IF(E125="dimensionless",K125*R_Pa*(M125+273.15)*0.001,IF(E125="Pa-m3/mol",D125,IF(E125="log Pa-m3/mol",10^D125,IF(E125="mol/dm3-atm",I125*101325,IF(E125="atm-m3/mol",I125*101325,0)))))))</f>
        <v>0.29803618716357771</v>
      </c>
      <c r="H125" s="699">
        <f t="shared" si="36"/>
        <v>3.3552972527163223</v>
      </c>
      <c r="I125" s="701">
        <f>IF(ISBLANK(D125),"",IF(E125="log",K125*R_atm*(M125+273.15)*0.001,IF(E125="dimensionless",K125*R_atm*(M125+273.15)*0.001,IF(E125="Pa-m3/mol",D125/101325,IF(E125="log Pa-m3/mol",(10^D125)/101325,IF(E125="mol/dm3-atm",1/(D125*1000),IF(E125="atm-m3/mol",D125,0)))))))</f>
        <v>2.9413884743506422E-6</v>
      </c>
      <c r="J125" s="701">
        <f t="shared" si="37"/>
        <v>339975.49413148011</v>
      </c>
      <c r="K125" s="701">
        <f>IF(ISBLANK(D125),"",IF(E125="log",10^D125,IF(E125="dimensionless",D125,I125/(R_atm*(M125+273.15)*0.001))))</f>
        <v>1.202264434617413E-4</v>
      </c>
      <c r="L125" s="699">
        <f t="shared" si="38"/>
        <v>-3.92</v>
      </c>
      <c r="M125" s="497">
        <v>25</v>
      </c>
      <c r="N125" s="702"/>
      <c r="O125" s="702" t="s">
        <v>544</v>
      </c>
      <c r="P125" s="146">
        <f>VLOOKUP(O125,References!$B$7:$F$197,5,FALSE)</f>
        <v>7</v>
      </c>
    </row>
    <row r="126" spans="1:16" x14ac:dyDescent="0.2">
      <c r="A126" s="905"/>
      <c r="B126" s="906"/>
      <c r="C126" s="907"/>
      <c r="D126" s="497">
        <v>1.71</v>
      </c>
      <c r="E126" s="497" t="s">
        <v>667</v>
      </c>
      <c r="F126" s="698" t="s">
        <v>670</v>
      </c>
      <c r="G126" s="701">
        <f>IF(ISBLANK(D126),"",IF(E126="log",K126*R_Pa*(M126+273.15)*0.001,IF(E126="dimensionless",K126*R_Pa*(M126+273.15)*0.001,IF(E126="Pa-m3/mol",D126,IF(E126="log Pa-m3/mol",10^D126,IF(E126="mol/dm3-atm",I126*101325,IF(E126="atm-m3/mol",I126*101325,0)))))))</f>
        <v>127136.13330570039</v>
      </c>
      <c r="H126" s="701">
        <f t="shared" si="36"/>
        <v>7.8655845037813743E-6</v>
      </c>
      <c r="I126" s="699">
        <f>IF(ISBLANK(D126),"",IF(E126="log",K126*R_atm*(M126+273.15)*0.001,IF(E126="dimensionless",K126*R_atm*(M126+273.15)*0.001,IF(E126="Pa-m3/mol",D126/101325,IF(E126="log Pa-m3/mol",(10^D126)/101325,IF(E126="mol/dm3-atm",1/(D126*1000),IF(E126="atm-m3/mol",D126,0)))))))</f>
        <v>1.2547360799970479</v>
      </c>
      <c r="J126" s="700">
        <f t="shared" si="37"/>
        <v>0.79698034984564459</v>
      </c>
      <c r="K126" s="699">
        <f>IF(ISBLANK(D126),"",IF(E126="log",10^D126,IF(E126="dimensionless",D126,I126/(R_atm*(M126+273.15)*0.001))))</f>
        <v>51.28613839913649</v>
      </c>
      <c r="L126" s="699">
        <f t="shared" si="38"/>
        <v>1.71</v>
      </c>
      <c r="M126" s="497">
        <v>25</v>
      </c>
      <c r="N126" s="702"/>
      <c r="O126" s="702" t="s">
        <v>544</v>
      </c>
      <c r="P126" s="146">
        <f>VLOOKUP(O126,References!$B$7:$F$197,5,FALSE)</f>
        <v>7</v>
      </c>
    </row>
    <row r="127" spans="1:16" ht="16" x14ac:dyDescent="0.2">
      <c r="A127" s="905"/>
      <c r="B127" s="906"/>
      <c r="C127" s="907"/>
      <c r="D127" s="497">
        <v>1.33E-9</v>
      </c>
      <c r="E127" s="496" t="s">
        <v>675</v>
      </c>
      <c r="F127" s="698" t="s">
        <v>676</v>
      </c>
      <c r="G127" s="701">
        <f>IF(ISBLANK(D127),"",IF(E127="log",K127*R_Pa*(M127+273.15)*0.001,IF(E127="dimensionless",K127*R_Pa*(M127+273.15)*0.001,IF(E127="Pa-m3/mol",D127,IF(E127="log Pa-m3/mol",10^D127,IF(E127="mol/dm3-atm",I127*101325,IF(E127="atm-m3/mol",I127*101325,0)))))))</f>
        <v>1.3476225E-4</v>
      </c>
      <c r="H127" s="701">
        <f t="shared" si="36"/>
        <v>7420.4756895940818</v>
      </c>
      <c r="I127" s="701">
        <f>IF(ISBLANK(D127),"",IF(E127="log",K127*R_atm*(M127+273.15)*0.001,IF(E127="dimensionless",K127*R_atm*(M127+273.15)*0.001,IF(E127="Pa-m3/mol",D127/101325,IF(E127="log Pa-m3/mol",(10^D127)/101325,IF(E127="mol/dm3-atm",1/(D127*1000),IF(E127="atm-m3/mol",D127,0)))))))</f>
        <v>1.33E-9</v>
      </c>
      <c r="J127" s="701">
        <f t="shared" si="37"/>
        <v>751879699.24812031</v>
      </c>
      <c r="K127" s="701">
        <f>IF(ISBLANK(D127),"",IF(E127="log",10^D127,IF(E127="dimensionless",D127,I127/(R_atm*(M127+273.15)*0.001))))</f>
        <v>5.4362479216356022E-8</v>
      </c>
      <c r="L127" s="699">
        <f t="shared" si="38"/>
        <v>-7.2647007453642924</v>
      </c>
      <c r="M127" s="704">
        <v>25</v>
      </c>
      <c r="N127" s="702"/>
      <c r="O127" s="702" t="s">
        <v>677</v>
      </c>
      <c r="P127" s="146">
        <f>VLOOKUP(O127,References!$B$7:$F$197,5,FALSE)</f>
        <v>23</v>
      </c>
    </row>
    <row r="128" spans="1:16" ht="16" x14ac:dyDescent="0.2">
      <c r="A128" s="905"/>
      <c r="B128" s="906"/>
      <c r="C128" s="907"/>
      <c r="D128" s="497">
        <v>-1.96</v>
      </c>
      <c r="E128" s="496" t="s">
        <v>667</v>
      </c>
      <c r="F128" s="698" t="s">
        <v>672</v>
      </c>
      <c r="G128" s="699">
        <f>IF(ISBLANK(D128),"",IF(E128="log",K128*R_Pa*(M128+273.15)*0.001,IF(E128="dimensionless",K128*R_Pa*(M128+273.15)*0.001,IF(E128="Pa-m3/mol",D128,IF(E128="log Pa-m3/mol",10^D128,IF(E128="mol/dm3-atm",I128*101325,IF(E128="atm-m3/mol",I128*101325,0)))))))</f>
        <v>27.181223321348948</v>
      </c>
      <c r="H128" s="700">
        <f t="shared" si="36"/>
        <v>3.6790102791825784E-2</v>
      </c>
      <c r="I128" s="701">
        <f>IF(ISBLANK(D128),"",IF(E128="log",K128*R_atm*(M128+273.15)*0.001,IF(E128="dimensionless",K128*R_atm*(M128+273.15)*0.001,IF(E128="Pa-m3/mol",D128/101325,IF(E128="log Pa-m3/mol",(10^D128)/101325,IF(E128="mol/dm3-atm",1/(D128*1000),IF(E128="atm-m3/mol",D128,0)))))))</f>
        <v>2.6825781713643278E-4</v>
      </c>
      <c r="J128" s="701">
        <f t="shared" si="37"/>
        <v>3727.7571653817331</v>
      </c>
      <c r="K128" s="700">
        <f>IF(ISBLANK(D128),"",IF(E128="log",10^D128,IF(E128="dimensionless",D128,I128/(R_atm*(M128+273.15)*0.001))))</f>
        <v>1.0964781961431851E-2</v>
      </c>
      <c r="L128" s="699">
        <f t="shared" si="38"/>
        <v>-1.96</v>
      </c>
      <c r="M128" s="704">
        <v>25</v>
      </c>
      <c r="N128" s="702"/>
      <c r="O128" s="702" t="s">
        <v>532</v>
      </c>
      <c r="P128" s="146">
        <f>VLOOKUP(O128,References!$B$7:$F$197,5,FALSE)</f>
        <v>77</v>
      </c>
    </row>
    <row r="129" spans="1:16" ht="18" customHeight="1" x14ac:dyDescent="0.2">
      <c r="A129" s="913" t="s">
        <v>134</v>
      </c>
      <c r="B129" s="915" t="s">
        <v>116</v>
      </c>
      <c r="C129" s="917" t="s">
        <v>118</v>
      </c>
      <c r="D129" s="501">
        <v>3.86</v>
      </c>
      <c r="E129" s="501" t="s">
        <v>667</v>
      </c>
      <c r="F129" s="705" t="s">
        <v>668</v>
      </c>
      <c r="G129" s="708">
        <f t="shared" ref="G129:G136" si="39">IF(ISBLANK(D129),"",IF(E129="log",K129*R_Pa*(M129+273.15)*0.001,IF(E129="dimensionless",K129*R_Pa*(M129+273.15)*0.001,IF(E129="Pa-m3/mol",D129,IF(E129="log Pa-m3/mol",10^D129,IF(E129="mol/dm3-atm",I129*101325,IF(E129="atm-m3/mol",I129*101325,0)))))))</f>
        <v>17958456.157246526</v>
      </c>
      <c r="H129" s="708">
        <f t="shared" si="36"/>
        <v>5.5684073911692231E-8</v>
      </c>
      <c r="I129" s="708">
        <f t="shared" ref="I129:I136" si="40">IF(ISBLANK(D129),"",IF(E129="log",K129*R_atm*(M129+273.15)*0.001,IF(E129="dimensionless",K129*R_atm*(M129+273.15)*0.001,IF(E129="Pa-m3/mol",D129/101325,IF(E129="log Pa-m3/mol",(10^D129)/101325,IF(E129="mol/dm3-atm",1/(D129*1000),IF(E129="atm-m3/mol",D129,0)))))))</f>
        <v>177.23618215886103</v>
      </c>
      <c r="J129" s="708">
        <f t="shared" si="37"/>
        <v>5.6421887891021944E-3</v>
      </c>
      <c r="K129" s="708">
        <f t="shared" ref="K129:K136" si="41">IF(ISBLANK(D129),"",IF(E129="log",10^D129,IF(E129="dimensionless",D129,I129/(R_atm*(M129+273.15)*0.001))))</f>
        <v>7244.3596007499036</v>
      </c>
      <c r="L129" s="706">
        <f t="shared" si="38"/>
        <v>3.86</v>
      </c>
      <c r="M129" s="501">
        <v>25</v>
      </c>
      <c r="N129" s="709"/>
      <c r="O129" s="709" t="s">
        <v>593</v>
      </c>
      <c r="P129" s="188">
        <f>VLOOKUP(O129,References!$B$7:$F$197,5,FALSE)</f>
        <v>40</v>
      </c>
    </row>
    <row r="130" spans="1:16" x14ac:dyDescent="0.2">
      <c r="A130" s="905"/>
      <c r="B130" s="906"/>
      <c r="C130" s="907"/>
      <c r="D130" s="739">
        <v>58005747</v>
      </c>
      <c r="E130" s="497" t="s">
        <v>669</v>
      </c>
      <c r="F130" s="698" t="s">
        <v>681</v>
      </c>
      <c r="G130" s="701">
        <f t="shared" si="39"/>
        <v>58005747</v>
      </c>
      <c r="H130" s="701">
        <f t="shared" si="36"/>
        <v>1.723967109672771E-8</v>
      </c>
      <c r="I130" s="701">
        <f t="shared" si="40"/>
        <v>572.47221317542562</v>
      </c>
      <c r="J130" s="701">
        <f t="shared" si="37"/>
        <v>1.7468096738759351E-3</v>
      </c>
      <c r="K130" s="701">
        <f t="shared" si="41"/>
        <v>23399.254729842414</v>
      </c>
      <c r="L130" s="699">
        <f t="shared" si="38"/>
        <v>4.3692020252788897</v>
      </c>
      <c r="M130" s="704">
        <v>25</v>
      </c>
      <c r="N130" s="702"/>
      <c r="O130" s="702" t="s">
        <v>590</v>
      </c>
      <c r="P130" s="146">
        <f>VLOOKUP(O130,References!$B$7:$F$197,5,FALSE)</f>
        <v>81</v>
      </c>
    </row>
    <row r="131" spans="1:16" x14ac:dyDescent="0.2">
      <c r="A131" s="905"/>
      <c r="B131" s="906"/>
      <c r="C131" s="907"/>
      <c r="D131" s="740">
        <v>2.2180716932778846</v>
      </c>
      <c r="E131" s="497" t="s">
        <v>667</v>
      </c>
      <c r="F131" s="698" t="s">
        <v>673</v>
      </c>
      <c r="G131" s="701">
        <f t="shared" si="39"/>
        <v>409581.83937291329</v>
      </c>
      <c r="H131" s="701">
        <f t="shared" si="36"/>
        <v>2.4415145005721965E-6</v>
      </c>
      <c r="I131" s="699">
        <f t="shared" si="40"/>
        <v>4.0422584690147039</v>
      </c>
      <c r="J131" s="700">
        <f t="shared" si="37"/>
        <v>0.24738645677047685</v>
      </c>
      <c r="K131" s="701">
        <f t="shared" si="41"/>
        <v>165.22345263830897</v>
      </c>
      <c r="L131" s="699">
        <f t="shared" si="38"/>
        <v>2.2180716932778846</v>
      </c>
      <c r="M131" s="496">
        <v>25</v>
      </c>
      <c r="N131" s="702"/>
      <c r="O131" s="702" t="s">
        <v>671</v>
      </c>
      <c r="P131" s="146">
        <f>VLOOKUP(O131,References!$B$7:$F$197,5,FALSE)</f>
        <v>83</v>
      </c>
    </row>
    <row r="132" spans="1:16" x14ac:dyDescent="0.2">
      <c r="A132" s="905"/>
      <c r="B132" s="906"/>
      <c r="C132" s="907"/>
      <c r="D132" s="740">
        <v>0.28638099559706998</v>
      </c>
      <c r="E132" s="497" t="s">
        <v>667</v>
      </c>
      <c r="F132" s="698" t="s">
        <v>670</v>
      </c>
      <c r="G132" s="701">
        <f t="shared" si="39"/>
        <v>4793.4697865873686</v>
      </c>
      <c r="H132" s="701">
        <f t="shared" si="36"/>
        <v>2.0861714885490775E-4</v>
      </c>
      <c r="I132" s="700">
        <f t="shared" si="40"/>
        <v>4.7307868606833323E-2</v>
      </c>
      <c r="J132" s="699">
        <f t="shared" si="37"/>
        <v>21.138132607723449</v>
      </c>
      <c r="K132" s="699">
        <f t="shared" si="41"/>
        <v>1.9336639277511867</v>
      </c>
      <c r="L132" s="699">
        <f t="shared" si="38"/>
        <v>0.28638099559706998</v>
      </c>
      <c r="M132" s="496">
        <v>25</v>
      </c>
      <c r="N132" s="702"/>
      <c r="O132" s="702" t="s">
        <v>671</v>
      </c>
      <c r="P132" s="146">
        <f>VLOOKUP(O132,References!$B$7:$F$197,5,FALSE)</f>
        <v>83</v>
      </c>
    </row>
    <row r="133" spans="1:16" x14ac:dyDescent="0.2">
      <c r="A133" s="905"/>
      <c r="B133" s="906"/>
      <c r="C133" s="907"/>
      <c r="D133" s="740">
        <v>0.88625056382338896</v>
      </c>
      <c r="E133" s="497" t="s">
        <v>667</v>
      </c>
      <c r="F133" s="698" t="s">
        <v>672</v>
      </c>
      <c r="G133" s="701">
        <f t="shared" si="39"/>
        <v>19077.416552828534</v>
      </c>
      <c r="H133" s="701">
        <f t="shared" si="36"/>
        <v>5.2417998906237331E-5</v>
      </c>
      <c r="I133" s="700">
        <f t="shared" si="40"/>
        <v>0.18827946264819742</v>
      </c>
      <c r="J133" s="699">
        <f t="shared" si="37"/>
        <v>5.3112537391744779</v>
      </c>
      <c r="K133" s="699">
        <f t="shared" si="41"/>
        <v>7.6957431391573774</v>
      </c>
      <c r="L133" s="699">
        <f t="shared" si="38"/>
        <v>0.88625056382338896</v>
      </c>
      <c r="M133" s="496">
        <v>25</v>
      </c>
      <c r="N133" s="702"/>
      <c r="O133" s="702" t="s">
        <v>671</v>
      </c>
      <c r="P133" s="146">
        <f>VLOOKUP(O133,References!$B$7:$F$197,5,FALSE)</f>
        <v>83</v>
      </c>
    </row>
    <row r="134" spans="1:16" x14ac:dyDescent="0.2">
      <c r="A134" s="905"/>
      <c r="B134" s="906"/>
      <c r="C134" s="907"/>
      <c r="D134" s="740">
        <v>-1.0880299999999998</v>
      </c>
      <c r="E134" s="497" t="s">
        <v>667</v>
      </c>
      <c r="F134" s="698" t="s">
        <v>674</v>
      </c>
      <c r="G134" s="701">
        <f t="shared" si="39"/>
        <v>202.41327827602197</v>
      </c>
      <c r="H134" s="701">
        <f t="shared" si="36"/>
        <v>4.9403873526337764E-3</v>
      </c>
      <c r="I134" s="701">
        <f t="shared" si="40"/>
        <v>1.9976637382286971E-3</v>
      </c>
      <c r="J134" s="701">
        <f t="shared" si="37"/>
        <v>500.58474850561544</v>
      </c>
      <c r="K134" s="700">
        <f t="shared" si="41"/>
        <v>8.1652596579492948E-2</v>
      </c>
      <c r="L134" s="699">
        <f t="shared" si="38"/>
        <v>-1.0880299999999998</v>
      </c>
      <c r="M134" s="496">
        <v>25</v>
      </c>
      <c r="N134" s="702"/>
      <c r="O134" s="702" t="s">
        <v>671</v>
      </c>
      <c r="P134" s="146">
        <f>VLOOKUP(O134,References!$B$7:$F$197,5,FALSE)</f>
        <v>83</v>
      </c>
    </row>
    <row r="135" spans="1:16" ht="16" x14ac:dyDescent="0.2">
      <c r="A135" s="905"/>
      <c r="B135" s="906"/>
      <c r="C135" s="907"/>
      <c r="D135" s="698">
        <v>1.8999999999999999E-10</v>
      </c>
      <c r="E135" s="496" t="s">
        <v>675</v>
      </c>
      <c r="F135" s="698" t="s">
        <v>676</v>
      </c>
      <c r="G135" s="701">
        <f t="shared" si="39"/>
        <v>1.9251749999999997E-5</v>
      </c>
      <c r="H135" s="701">
        <f t="shared" si="36"/>
        <v>51943.329827158574</v>
      </c>
      <c r="I135" s="701">
        <f t="shared" si="40"/>
        <v>1.8999999999999999E-10</v>
      </c>
      <c r="J135" s="701">
        <f t="shared" si="37"/>
        <v>5263157894.7368422</v>
      </c>
      <c r="K135" s="701">
        <f t="shared" si="41"/>
        <v>7.7660684594794313E-9</v>
      </c>
      <c r="L135" s="699">
        <f t="shared" si="38"/>
        <v>-8.1097987853785494</v>
      </c>
      <c r="M135" s="704">
        <v>25</v>
      </c>
      <c r="N135" s="702"/>
      <c r="O135" s="702" t="s">
        <v>677</v>
      </c>
      <c r="P135" s="146">
        <f>VLOOKUP(O135,References!$B$7:$F$197,5,FALSE)</f>
        <v>23</v>
      </c>
    </row>
    <row r="136" spans="1:16" ht="16" x14ac:dyDescent="0.2">
      <c r="A136" s="914"/>
      <c r="B136" s="916"/>
      <c r="C136" s="918"/>
      <c r="D136" s="710">
        <v>-0.57999999999999996</v>
      </c>
      <c r="E136" s="500" t="s">
        <v>667</v>
      </c>
      <c r="F136" s="710" t="s">
        <v>672</v>
      </c>
      <c r="G136" s="713">
        <f t="shared" si="39"/>
        <v>652.03213282472154</v>
      </c>
      <c r="H136" s="713">
        <f t="shared" si="36"/>
        <v>1.5336667468638678E-3</v>
      </c>
      <c r="I136" s="713">
        <f t="shared" si="40"/>
        <v>6.4350568253118577E-3</v>
      </c>
      <c r="J136" s="713">
        <f t="shared" si="37"/>
        <v>155.39878312598083</v>
      </c>
      <c r="K136" s="712">
        <f t="shared" si="41"/>
        <v>0.2630267991895382</v>
      </c>
      <c r="L136" s="711">
        <f t="shared" si="38"/>
        <v>-0.57999999999999996</v>
      </c>
      <c r="M136" s="714">
        <v>25</v>
      </c>
      <c r="N136" s="715"/>
      <c r="O136" s="715" t="s">
        <v>532</v>
      </c>
      <c r="P136" s="189">
        <f>VLOOKUP(O136,References!$B$7:$F$197,5,FALSE)</f>
        <v>77</v>
      </c>
    </row>
    <row r="137" spans="1:16" ht="18" customHeight="1" x14ac:dyDescent="0.2">
      <c r="A137" s="905" t="s">
        <v>135</v>
      </c>
      <c r="B137" s="906" t="s">
        <v>115</v>
      </c>
      <c r="C137" s="907" t="s">
        <v>117</v>
      </c>
      <c r="D137" s="497">
        <v>4.21</v>
      </c>
      <c r="E137" s="497" t="s">
        <v>667</v>
      </c>
      <c r="F137" s="698" t="s">
        <v>668</v>
      </c>
      <c r="G137" s="701">
        <f t="shared" ref="G137:G146" si="42">IF(ISBLANK(D137),"",IF(E137="log",K137*R_Pa*(M137+273.15)*0.001,IF(E137="dimensionless",K137*R_Pa*(M137+273.15)*0.001,IF(E137="Pa-m3/mol",D137,IF(E137="log Pa-m3/mol",10^D137,IF(E137="mol/dm3-atm",I137*101325,IF(E137="atm-m3/mol",I137*101325,0)))))))</f>
        <v>40203975.415280566</v>
      </c>
      <c r="H137" s="701">
        <f t="shared" si="36"/>
        <v>2.4873162160474411E-8</v>
      </c>
      <c r="I137" s="701">
        <f t="shared" ref="I137:I146" si="43">IF(ISBLANK(D137),"",IF(E137="log",K137*R_atm*(M137+273.15)*0.001,IF(E137="dimensionless",K137*R_atm*(M137+273.15)*0.001,IF(E137="Pa-m3/mol",D137/101325,IF(E137="log Pa-m3/mol",(10^D137)/101325,IF(E137="mol/dm3-atm",1/(D137*1000),IF(E137="atm-m3/mol",D137,0)))))))</f>
        <v>396.782387518191</v>
      </c>
      <c r="J137" s="701">
        <f t="shared" si="37"/>
        <v>2.5202731559100609E-3</v>
      </c>
      <c r="K137" s="701">
        <f t="shared" ref="K137:K146" si="44">IF(ISBLANK(D137),"",IF(E137="log",10^D137,IF(E137="dimensionless",D137,I137/(R_atm*(M137+273.15)*0.001))))</f>
        <v>16218.100973589309</v>
      </c>
      <c r="L137" s="699">
        <f t="shared" si="38"/>
        <v>4.21</v>
      </c>
      <c r="M137" s="497">
        <v>25</v>
      </c>
      <c r="N137" s="702"/>
      <c r="O137" s="702" t="s">
        <v>593</v>
      </c>
      <c r="P137" s="146">
        <f>VLOOKUP(O137,References!$B$7:$F$197,5,FALSE)</f>
        <v>40</v>
      </c>
    </row>
    <row r="138" spans="1:16" x14ac:dyDescent="0.2">
      <c r="A138" s="905"/>
      <c r="B138" s="906"/>
      <c r="C138" s="907"/>
      <c r="D138" s="497">
        <v>47268376</v>
      </c>
      <c r="E138" s="497" t="s">
        <v>669</v>
      </c>
      <c r="F138" s="698" t="s">
        <v>681</v>
      </c>
      <c r="G138" s="701">
        <f t="shared" si="42"/>
        <v>47268376</v>
      </c>
      <c r="H138" s="701">
        <f t="shared" si="36"/>
        <v>2.115579346326601E-8</v>
      </c>
      <c r="I138" s="701">
        <f t="shared" si="43"/>
        <v>466.50260054280778</v>
      </c>
      <c r="J138" s="701">
        <f t="shared" si="37"/>
        <v>2.1436107726654288E-3</v>
      </c>
      <c r="K138" s="701">
        <f t="shared" si="44"/>
        <v>19067.848064950696</v>
      </c>
      <c r="L138" s="699">
        <f t="shared" si="38"/>
        <v>4.2803016827548781</v>
      </c>
      <c r="M138" s="704">
        <v>25</v>
      </c>
      <c r="N138" s="702"/>
      <c r="O138" s="702" t="s">
        <v>590</v>
      </c>
      <c r="P138" s="146">
        <f>VLOOKUP(O138,References!$B$7:$F$197,5,FALSE)</f>
        <v>81</v>
      </c>
    </row>
    <row r="139" spans="1:16" x14ac:dyDescent="0.2">
      <c r="A139" s="905"/>
      <c r="B139" s="906"/>
      <c r="C139" s="907"/>
      <c r="D139" s="497">
        <v>-1.2</v>
      </c>
      <c r="E139" s="497" t="s">
        <v>667</v>
      </c>
      <c r="F139" s="698" t="s">
        <v>672</v>
      </c>
      <c r="G139" s="701">
        <f t="shared" si="42"/>
        <v>156.41161444784305</v>
      </c>
      <c r="H139" s="701">
        <f t="shared" si="36"/>
        <v>6.3933871121409566E-3</v>
      </c>
      <c r="I139" s="701">
        <f t="shared" si="43"/>
        <v>1.5436626148319138E-3</v>
      </c>
      <c r="J139" s="701">
        <f t="shared" si="37"/>
        <v>647.80994913767984</v>
      </c>
      <c r="K139" s="700">
        <f t="shared" si="44"/>
        <v>6.3095734448019317E-2</v>
      </c>
      <c r="L139" s="699">
        <f t="shared" si="38"/>
        <v>-1.2</v>
      </c>
      <c r="M139" s="497">
        <v>25</v>
      </c>
      <c r="N139" s="702"/>
      <c r="O139" s="702" t="s">
        <v>544</v>
      </c>
      <c r="P139" s="146">
        <f>VLOOKUP(O139,References!$B$7:$F$197,5,FALSE)</f>
        <v>7</v>
      </c>
    </row>
    <row r="140" spans="1:16" x14ac:dyDescent="0.2">
      <c r="A140" s="905"/>
      <c r="B140" s="906"/>
      <c r="C140" s="907"/>
      <c r="D140" s="497">
        <v>-1.27</v>
      </c>
      <c r="E140" s="497" t="s">
        <v>667</v>
      </c>
      <c r="F140" s="698" t="s">
        <v>670</v>
      </c>
      <c r="G140" s="701">
        <f t="shared" si="42"/>
        <v>133.12787467320359</v>
      </c>
      <c r="H140" s="701">
        <f t="shared" si="36"/>
        <v>7.5115748858363115E-3</v>
      </c>
      <c r="I140" s="701">
        <f t="shared" si="43"/>
        <v>1.3138699696343854E-3</v>
      </c>
      <c r="J140" s="701">
        <f t="shared" si="37"/>
        <v>761.11032530736134</v>
      </c>
      <c r="K140" s="700">
        <f t="shared" si="44"/>
        <v>5.3703179637025256E-2</v>
      </c>
      <c r="L140" s="699">
        <f t="shared" si="38"/>
        <v>-1.27</v>
      </c>
      <c r="M140" s="497">
        <v>25</v>
      </c>
      <c r="N140" s="702"/>
      <c r="O140" s="702" t="s">
        <v>544</v>
      </c>
      <c r="P140" s="146">
        <f>VLOOKUP(O140,References!$B$7:$F$197,5,FALSE)</f>
        <v>7</v>
      </c>
    </row>
    <row r="141" spans="1:16" x14ac:dyDescent="0.2">
      <c r="A141" s="905"/>
      <c r="B141" s="906"/>
      <c r="C141" s="907"/>
      <c r="D141" s="732">
        <v>2.3416646138668349</v>
      </c>
      <c r="E141" s="497" t="s">
        <v>667</v>
      </c>
      <c r="F141" s="698" t="s">
        <v>673</v>
      </c>
      <c r="G141" s="701">
        <f t="shared" si="42"/>
        <v>544419.42510706501</v>
      </c>
      <c r="H141" s="701">
        <f t="shared" si="36"/>
        <v>1.8368191028513373E-6</v>
      </c>
      <c r="I141" s="699">
        <f t="shared" si="43"/>
        <v>5.3730019749032021</v>
      </c>
      <c r="J141" s="700">
        <f t="shared" si="37"/>
        <v>0.18611569559641108</v>
      </c>
      <c r="K141" s="701">
        <f t="shared" si="44"/>
        <v>219.61632194745502</v>
      </c>
      <c r="L141" s="699">
        <f t="shared" si="38"/>
        <v>2.3416646138668349</v>
      </c>
      <c r="M141" s="496">
        <v>25</v>
      </c>
      <c r="N141" s="702"/>
      <c r="O141" s="702" t="s">
        <v>671</v>
      </c>
      <c r="P141" s="146">
        <f>VLOOKUP(O141,References!$B$7:$F$197,5,FALSE)</f>
        <v>83</v>
      </c>
    </row>
    <row r="142" spans="1:16" x14ac:dyDescent="0.2">
      <c r="A142" s="905"/>
      <c r="B142" s="906"/>
      <c r="C142" s="907"/>
      <c r="D142" s="732">
        <v>0.465889140887839</v>
      </c>
      <c r="E142" s="497" t="s">
        <v>667</v>
      </c>
      <c r="F142" s="698" t="s">
        <v>670</v>
      </c>
      <c r="G142" s="701">
        <f t="shared" si="42"/>
        <v>7246.997969457324</v>
      </c>
      <c r="H142" s="701">
        <f t="shared" si="36"/>
        <v>1.3798817168357547E-4</v>
      </c>
      <c r="I142" s="700">
        <f t="shared" si="43"/>
        <v>7.1522309099011611E-2</v>
      </c>
      <c r="J142" s="699">
        <f t="shared" si="37"/>
        <v>13.98165149583823</v>
      </c>
      <c r="K142" s="699">
        <f t="shared" si="44"/>
        <v>2.9234060465419618</v>
      </c>
      <c r="L142" s="699">
        <f t="shared" si="38"/>
        <v>0.465889140887839</v>
      </c>
      <c r="M142" s="496">
        <v>25</v>
      </c>
      <c r="N142" s="702"/>
      <c r="O142" s="702" t="s">
        <v>671</v>
      </c>
      <c r="P142" s="146">
        <f>VLOOKUP(O142,References!$B$7:$F$197,5,FALSE)</f>
        <v>83</v>
      </c>
    </row>
    <row r="143" spans="1:16" x14ac:dyDescent="0.2">
      <c r="A143" s="905"/>
      <c r="B143" s="906"/>
      <c r="C143" s="907"/>
      <c r="D143" s="732">
        <v>1.6292505638233887</v>
      </c>
      <c r="E143" s="497" t="s">
        <v>667</v>
      </c>
      <c r="F143" s="698" t="s">
        <v>672</v>
      </c>
      <c r="G143" s="701">
        <f t="shared" si="42"/>
        <v>105564.90533061765</v>
      </c>
      <c r="H143" s="701">
        <f t="shared" si="36"/>
        <v>9.4728451360621244E-6</v>
      </c>
      <c r="I143" s="699">
        <f t="shared" si="43"/>
        <v>1.0418446121946019</v>
      </c>
      <c r="J143" s="700">
        <f t="shared" si="37"/>
        <v>0.95983603341149115</v>
      </c>
      <c r="K143" s="699">
        <f t="shared" si="44"/>
        <v>42.584403065489887</v>
      </c>
      <c r="L143" s="699">
        <f t="shared" si="38"/>
        <v>1.6292505638233887</v>
      </c>
      <c r="M143" s="496">
        <v>25</v>
      </c>
      <c r="N143" s="702"/>
      <c r="O143" s="702" t="s">
        <v>671</v>
      </c>
      <c r="P143" s="146">
        <f>VLOOKUP(O143,References!$B$7:$F$197,5,FALSE)</f>
        <v>83</v>
      </c>
    </row>
    <row r="144" spans="1:16" x14ac:dyDescent="0.2">
      <c r="A144" s="905"/>
      <c r="B144" s="906"/>
      <c r="C144" s="907"/>
      <c r="D144" s="732">
        <v>-0.96585499999999935</v>
      </c>
      <c r="E144" s="497" t="s">
        <v>667</v>
      </c>
      <c r="F144" s="698" t="s">
        <v>674</v>
      </c>
      <c r="G144" s="701">
        <f t="shared" si="42"/>
        <v>268.17235061707402</v>
      </c>
      <c r="H144" s="701">
        <f t="shared" si="36"/>
        <v>3.7289452014682527E-3</v>
      </c>
      <c r="I144" s="701">
        <f t="shared" si="43"/>
        <v>2.6466553231391564E-3</v>
      </c>
      <c r="J144" s="701">
        <f t="shared" si="37"/>
        <v>377.83537253876932</v>
      </c>
      <c r="K144" s="700">
        <f t="shared" si="44"/>
        <v>0.10817950751654919</v>
      </c>
      <c r="L144" s="699">
        <f t="shared" si="38"/>
        <v>-0.96585499999999935</v>
      </c>
      <c r="M144" s="496">
        <v>25</v>
      </c>
      <c r="N144" s="702"/>
      <c r="O144" s="702" t="s">
        <v>671</v>
      </c>
      <c r="P144" s="146">
        <f>VLOOKUP(O144,References!$B$7:$F$197,5,FALSE)</f>
        <v>83</v>
      </c>
    </row>
    <row r="145" spans="1:16" ht="16" x14ac:dyDescent="0.2">
      <c r="A145" s="905"/>
      <c r="B145" s="906"/>
      <c r="C145" s="907"/>
      <c r="D145" s="698">
        <v>1.6699999999999999E-10</v>
      </c>
      <c r="E145" s="496" t="s">
        <v>675</v>
      </c>
      <c r="F145" s="698" t="s">
        <v>676</v>
      </c>
      <c r="G145" s="701">
        <f t="shared" si="42"/>
        <v>1.6921274999999998E-5</v>
      </c>
      <c r="H145" s="701">
        <f t="shared" si="36"/>
        <v>59097.201599761254</v>
      </c>
      <c r="I145" s="701">
        <f t="shared" si="43"/>
        <v>1.6699999999999999E-10</v>
      </c>
      <c r="J145" s="701">
        <f t="shared" si="37"/>
        <v>5988023952.095809</v>
      </c>
      <c r="K145" s="701">
        <f t="shared" si="44"/>
        <v>6.825965435437185E-9</v>
      </c>
      <c r="L145" s="699">
        <f t="shared" si="38"/>
        <v>-8.1658359151837949</v>
      </c>
      <c r="M145" s="704">
        <v>25</v>
      </c>
      <c r="N145" s="702"/>
      <c r="O145" s="702" t="s">
        <v>677</v>
      </c>
      <c r="P145" s="146">
        <f>VLOOKUP(O145,References!$B$7:$F$197,5,FALSE)</f>
        <v>23</v>
      </c>
    </row>
    <row r="146" spans="1:16" ht="17" thickBot="1" x14ac:dyDescent="0.25">
      <c r="A146" s="922"/>
      <c r="B146" s="923"/>
      <c r="C146" s="924"/>
      <c r="D146" s="151">
        <v>-0.36</v>
      </c>
      <c r="E146" s="507" t="s">
        <v>667</v>
      </c>
      <c r="F146" s="151" t="s">
        <v>672</v>
      </c>
      <c r="G146" s="722">
        <f t="shared" si="42"/>
        <v>1082.1039908644962</v>
      </c>
      <c r="H146" s="722">
        <f t="shared" si="36"/>
        <v>9.2412560016629918E-4</v>
      </c>
      <c r="I146" s="723">
        <f t="shared" si="43"/>
        <v>1.0679536055904272E-2</v>
      </c>
      <c r="J146" s="724">
        <f t="shared" si="37"/>
        <v>93.637026436849894</v>
      </c>
      <c r="K146" s="723">
        <f t="shared" si="44"/>
        <v>0.43651583224016594</v>
      </c>
      <c r="L146" s="724">
        <f t="shared" si="38"/>
        <v>-0.36</v>
      </c>
      <c r="M146" s="725">
        <v>25</v>
      </c>
      <c r="N146" s="726"/>
      <c r="O146" s="726" t="s">
        <v>532</v>
      </c>
      <c r="P146" s="148">
        <f>VLOOKUP(O146,References!$B$7:$F$197,5,FALSE)</f>
        <v>77</v>
      </c>
    </row>
    <row r="147" spans="1:16" ht="16" thickBot="1" x14ac:dyDescent="0.25">
      <c r="A147" s="154" t="s">
        <v>149</v>
      </c>
      <c r="B147" s="248" t="s">
        <v>148</v>
      </c>
      <c r="C147" s="140"/>
      <c r="D147" s="140"/>
      <c r="E147" s="140"/>
      <c r="F147" s="140"/>
      <c r="G147" s="397"/>
      <c r="H147" s="397"/>
      <c r="I147" s="397"/>
      <c r="J147" s="397"/>
      <c r="K147" s="397"/>
      <c r="L147" s="165"/>
      <c r="M147" s="140"/>
      <c r="N147" s="140"/>
      <c r="O147" s="140"/>
      <c r="P147" s="141"/>
    </row>
    <row r="148" spans="1:16" ht="16" x14ac:dyDescent="0.2">
      <c r="A148" s="155" t="s">
        <v>119</v>
      </c>
      <c r="B148" s="505" t="s">
        <v>120</v>
      </c>
      <c r="C148" s="505" t="s">
        <v>121</v>
      </c>
      <c r="D148" s="693">
        <v>-2.99</v>
      </c>
      <c r="E148" s="504" t="s">
        <v>667</v>
      </c>
      <c r="F148" s="693" t="s">
        <v>672</v>
      </c>
      <c r="G148" s="696">
        <f>IF(ISBLANK(D148),"",IF(E148="log",K148*R_Pa*(M148+273.15)*0.001,IF(E148="dimensionless",K148*R_Pa*(M148+273.15)*0.001,IF(E148="Pa-m3/mol",D148,IF(E148="log Pa-m3/mol",10^D148,IF(E148="mol/dm3-atm",I148*101325,IF(E148="atm-m3/mol",I148*101325,0)))))))</f>
        <v>2.5366993565572358</v>
      </c>
      <c r="H148" s="695">
        <f t="shared" ref="H148:H170" si="45">IF(ISBLANK(D148),"",1/G148)</f>
        <v>0.39421305383117322</v>
      </c>
      <c r="I148" s="694">
        <f>IF(ISBLANK(D148),"",IF(E148="log",K148*R_atm*(M148+273.15)*0.001,IF(E148="dimensionless",K148*R_atm*(M148+273.15)*0.001,IF(E148="Pa-m3/mol",D148/101325,IF(E148="log Pa-m3/mol",(10^D148)/101325,IF(E148="mol/dm3-atm",1/(D148*1000),IF(E148="atm-m3/mol",D148,0)))))))</f>
        <v>2.5035276156498849E-5</v>
      </c>
      <c r="J148" s="694">
        <f t="shared" ref="J148:J170" si="46">IF(ISBLANK(D148),"",1/I148)</f>
        <v>39943.637679443462</v>
      </c>
      <c r="K148" s="694">
        <f>IF(ISBLANK(D148),"",IF(E148="log",10^D148,IF(E148="dimensionless",D148,I148/(R_atm*(M148+273.15)*0.001))))</f>
        <v>1.0232929922807533E-3</v>
      </c>
      <c r="L148" s="696">
        <f t="shared" ref="L148:L170" si="47">IF(ISBLANK(D148),"",IF(E148="log",D148,IF(E148="dimensionless",LOG(D148),LOG(K148))))</f>
        <v>-2.99</v>
      </c>
      <c r="M148" s="735">
        <v>25</v>
      </c>
      <c r="N148" s="697"/>
      <c r="O148" s="697" t="s">
        <v>532</v>
      </c>
      <c r="P148" s="145">
        <f>VLOOKUP(O148,References!$B$7:$F$197,5,FALSE)</f>
        <v>77</v>
      </c>
    </row>
    <row r="149" spans="1:16" ht="18" customHeight="1" x14ac:dyDescent="0.2">
      <c r="A149" s="913" t="s">
        <v>111</v>
      </c>
      <c r="B149" s="915" t="s">
        <v>106</v>
      </c>
      <c r="C149" s="917" t="s">
        <v>109</v>
      </c>
      <c r="D149" s="501">
        <v>4.46</v>
      </c>
      <c r="E149" s="501" t="s">
        <v>667</v>
      </c>
      <c r="F149" s="705" t="s">
        <v>668</v>
      </c>
      <c r="G149" s="708">
        <f t="shared" ref="G149:G158" si="48">IF(ISBLANK(D149),"",IF(E149="log",K149*R_Pa*(M149+273.15)*0.001,IF(E149="dimensionless",K149*R_Pa*(M149+273.15)*0.001,IF(E149="Pa-m3/mol",D149,IF(E149="log Pa-m3/mol",10^D149,IF(E149="mol/dm3-atm",I149*101325,IF(E149="atm-m3/mol",I149*101325,0)))))))</f>
        <v>71493901.682704434</v>
      </c>
      <c r="H149" s="708">
        <f t="shared" si="45"/>
        <v>1.3987206970995634E-8</v>
      </c>
      <c r="I149" s="708">
        <f t="shared" ref="I149:I158" si="49">IF(ISBLANK(D149),"",IF(E149="log",K149*R_atm*(M149+273.15)*0.001,IF(E149="dimensionless",K149*R_atm*(M149+273.15)*0.001,IF(E149="Pa-m3/mol",D149/101325,IF(E149="log Pa-m3/mol",(10^D149)/101325,IF(E149="mol/dm3-atm",1/(D149*1000),IF(E149="atm-m3/mol",D149,0)))))))</f>
        <v>705.58994998968376</v>
      </c>
      <c r="J149" s="708">
        <f t="shared" si="46"/>
        <v>1.4172537463361273E-3</v>
      </c>
      <c r="K149" s="708">
        <f t="shared" ref="K149:K158" si="50">IF(ISBLANK(D149),"",IF(E149="log",10^D149,IF(E149="dimensionless",D149,I149/(R_atm*(M149+273.15)*0.001))))</f>
        <v>28840.315031266062</v>
      </c>
      <c r="L149" s="706">
        <f t="shared" si="47"/>
        <v>4.46</v>
      </c>
      <c r="M149" s="501">
        <v>25</v>
      </c>
      <c r="N149" s="709"/>
      <c r="O149" s="709" t="s">
        <v>593</v>
      </c>
      <c r="P149" s="188">
        <f>VLOOKUP(O149,References!$B$7:$F$197,5,FALSE)</f>
        <v>40</v>
      </c>
    </row>
    <row r="150" spans="1:16" x14ac:dyDescent="0.2">
      <c r="A150" s="905"/>
      <c r="B150" s="906"/>
      <c r="C150" s="907"/>
      <c r="D150" s="497">
        <v>128621</v>
      </c>
      <c r="E150" s="497" t="s">
        <v>669</v>
      </c>
      <c r="F150" s="698" t="s">
        <v>681</v>
      </c>
      <c r="G150" s="701">
        <f t="shared" si="48"/>
        <v>128621</v>
      </c>
      <c r="H150" s="701">
        <f t="shared" si="45"/>
        <v>7.7747801680907466E-6</v>
      </c>
      <c r="I150" s="699">
        <f t="shared" si="49"/>
        <v>1.2693905748828029</v>
      </c>
      <c r="J150" s="700">
        <f t="shared" si="46"/>
        <v>0.78777960053179497</v>
      </c>
      <c r="K150" s="699">
        <f t="shared" si="50"/>
        <v>51.885126875567366</v>
      </c>
      <c r="L150" s="699">
        <f t="shared" si="47"/>
        <v>1.7150428830588915</v>
      </c>
      <c r="M150" s="704">
        <v>25</v>
      </c>
      <c r="N150" s="702"/>
      <c r="O150" s="702" t="s">
        <v>590</v>
      </c>
      <c r="P150" s="146">
        <f>VLOOKUP(O150,References!$B$7:$F$197,5,FALSE)</f>
        <v>81</v>
      </c>
    </row>
    <row r="151" spans="1:16" x14ac:dyDescent="0.2">
      <c r="A151" s="905"/>
      <c r="B151" s="906"/>
      <c r="C151" s="907"/>
      <c r="D151" s="497">
        <v>-3.08</v>
      </c>
      <c r="E151" s="497" t="s">
        <v>667</v>
      </c>
      <c r="F151" s="698" t="s">
        <v>672</v>
      </c>
      <c r="G151" s="699">
        <f t="shared" si="48"/>
        <v>2.061906647343557</v>
      </c>
      <c r="H151" s="700">
        <f t="shared" si="45"/>
        <v>0.48498800917507251</v>
      </c>
      <c r="I151" s="701">
        <f t="shared" si="49"/>
        <v>2.0349436440597724E-5</v>
      </c>
      <c r="J151" s="701">
        <f t="shared" si="46"/>
        <v>49141.410029664046</v>
      </c>
      <c r="K151" s="701">
        <f t="shared" si="50"/>
        <v>8.3176377110267033E-4</v>
      </c>
      <c r="L151" s="699">
        <f t="shared" si="47"/>
        <v>-3.08</v>
      </c>
      <c r="M151" s="497">
        <v>25</v>
      </c>
      <c r="N151" s="702"/>
      <c r="O151" s="702" t="s">
        <v>544</v>
      </c>
      <c r="P151" s="146">
        <f>VLOOKUP(O151,References!$B$7:$F$197,5,FALSE)</f>
        <v>7</v>
      </c>
    </row>
    <row r="152" spans="1:16" x14ac:dyDescent="0.2">
      <c r="A152" s="905"/>
      <c r="B152" s="906"/>
      <c r="C152" s="907"/>
      <c r="D152" s="497">
        <v>-0.72</v>
      </c>
      <c r="E152" s="497" t="s">
        <v>667</v>
      </c>
      <c r="F152" s="698" t="s">
        <v>670</v>
      </c>
      <c r="G152" s="701">
        <f t="shared" si="48"/>
        <v>472.3555241426206</v>
      </c>
      <c r="H152" s="701">
        <f t="shared" si="45"/>
        <v>2.1170494445155786E-3</v>
      </c>
      <c r="I152" s="701">
        <f t="shared" si="49"/>
        <v>4.6617865693819125E-3</v>
      </c>
      <c r="J152" s="701">
        <f t="shared" si="46"/>
        <v>214.51003496554026</v>
      </c>
      <c r="K152" s="700">
        <f t="shared" si="50"/>
        <v>0.19054607179632471</v>
      </c>
      <c r="L152" s="699">
        <f t="shared" si="47"/>
        <v>-0.72</v>
      </c>
      <c r="M152" s="497">
        <v>25</v>
      </c>
      <c r="N152" s="702"/>
      <c r="O152" s="702" t="s">
        <v>544</v>
      </c>
      <c r="P152" s="146">
        <f>VLOOKUP(O152,References!$B$7:$F$197,5,FALSE)</f>
        <v>7</v>
      </c>
    </row>
    <row r="153" spans="1:16" x14ac:dyDescent="0.2">
      <c r="A153" s="905"/>
      <c r="B153" s="906"/>
      <c r="C153" s="907"/>
      <c r="D153" s="732">
        <v>-1.7538324016719891</v>
      </c>
      <c r="E153" s="497" t="s">
        <v>667</v>
      </c>
      <c r="F153" s="698" t="s">
        <v>673</v>
      </c>
      <c r="G153" s="699">
        <f t="shared" si="48"/>
        <v>43.695488309337954</v>
      </c>
      <c r="H153" s="700">
        <f t="shared" si="45"/>
        <v>2.288565796360021E-2</v>
      </c>
      <c r="I153" s="701">
        <f t="shared" si="49"/>
        <v>4.3124094063003328E-4</v>
      </c>
      <c r="J153" s="701">
        <f t="shared" si="46"/>
        <v>2318.8892931617825</v>
      </c>
      <c r="K153" s="700">
        <f t="shared" si="50"/>
        <v>1.7626561407700754E-2</v>
      </c>
      <c r="L153" s="699">
        <f t="shared" si="47"/>
        <v>-1.7538324016719891</v>
      </c>
      <c r="M153" s="496">
        <v>25</v>
      </c>
      <c r="N153" s="702"/>
      <c r="O153" s="702" t="s">
        <v>671</v>
      </c>
      <c r="P153" s="146">
        <f>VLOOKUP(O153,References!$B$7:$F$197,5,FALSE)</f>
        <v>83</v>
      </c>
    </row>
    <row r="154" spans="1:16" x14ac:dyDescent="0.2">
      <c r="A154" s="905"/>
      <c r="B154" s="906"/>
      <c r="C154" s="907"/>
      <c r="D154" s="732">
        <v>-1.4591076240487</v>
      </c>
      <c r="E154" s="497" t="s">
        <v>667</v>
      </c>
      <c r="F154" s="698" t="s">
        <v>670</v>
      </c>
      <c r="G154" s="699">
        <f t="shared" si="48"/>
        <v>86.131373880296763</v>
      </c>
      <c r="H154" s="700">
        <f t="shared" si="45"/>
        <v>1.1610171241315331E-2</v>
      </c>
      <c r="I154" s="701">
        <f t="shared" si="49"/>
        <v>8.5005056876681065E-4</v>
      </c>
      <c r="J154" s="701">
        <f t="shared" si="46"/>
        <v>1176.4006010262715</v>
      </c>
      <c r="K154" s="700">
        <f t="shared" si="50"/>
        <v>3.4745004795065683E-2</v>
      </c>
      <c r="L154" s="699">
        <f t="shared" si="47"/>
        <v>-1.4591076240487</v>
      </c>
      <c r="M154" s="496">
        <v>25</v>
      </c>
      <c r="N154" s="702"/>
      <c r="O154" s="702" t="s">
        <v>671</v>
      </c>
      <c r="P154" s="146">
        <f>VLOOKUP(O154,References!$B$7:$F$197,5,FALSE)</f>
        <v>83</v>
      </c>
    </row>
    <row r="155" spans="1:16" x14ac:dyDescent="0.2">
      <c r="A155" s="905"/>
      <c r="B155" s="906"/>
      <c r="C155" s="907"/>
      <c r="D155" s="732">
        <v>-1.6717494361766112</v>
      </c>
      <c r="E155" s="497" t="s">
        <v>667</v>
      </c>
      <c r="F155" s="698" t="s">
        <v>672</v>
      </c>
      <c r="G155" s="699">
        <f t="shared" si="48"/>
        <v>52.786098346884117</v>
      </c>
      <c r="H155" s="700">
        <f t="shared" si="45"/>
        <v>1.894438178454666E-2</v>
      </c>
      <c r="I155" s="701">
        <f t="shared" si="49"/>
        <v>5.2095828617699787E-4</v>
      </c>
      <c r="J155" s="701">
        <f t="shared" si="46"/>
        <v>1919.5394843191832</v>
      </c>
      <c r="K155" s="700">
        <f t="shared" si="50"/>
        <v>2.1293672184124438E-2</v>
      </c>
      <c r="L155" s="699">
        <f t="shared" si="47"/>
        <v>-1.6717494361766112</v>
      </c>
      <c r="M155" s="496">
        <v>25</v>
      </c>
      <c r="N155" s="702"/>
      <c r="O155" s="702" t="s">
        <v>671</v>
      </c>
      <c r="P155" s="146">
        <f>VLOOKUP(O155,References!$B$7:$F$197,5,FALSE)</f>
        <v>83</v>
      </c>
    </row>
    <row r="156" spans="1:16" x14ac:dyDescent="0.2">
      <c r="A156" s="905"/>
      <c r="B156" s="906"/>
      <c r="C156" s="907"/>
      <c r="D156" s="732">
        <v>-3.0302350000000002</v>
      </c>
      <c r="E156" s="497" t="s">
        <v>667</v>
      </c>
      <c r="F156" s="698" t="s">
        <v>674</v>
      </c>
      <c r="G156" s="699">
        <f t="shared" si="48"/>
        <v>2.3122457972611392</v>
      </c>
      <c r="H156" s="700">
        <f t="shared" si="45"/>
        <v>0.43247997301346702</v>
      </c>
      <c r="I156" s="701">
        <f t="shared" si="49"/>
        <v>2.2820091756833436E-5</v>
      </c>
      <c r="J156" s="701">
        <f t="shared" si="46"/>
        <v>43821.03326558938</v>
      </c>
      <c r="K156" s="701">
        <f t="shared" si="50"/>
        <v>9.3274944650089851E-4</v>
      </c>
      <c r="L156" s="699">
        <f t="shared" si="47"/>
        <v>-3.0302350000000002</v>
      </c>
      <c r="M156" s="496">
        <v>25</v>
      </c>
      <c r="N156" s="702"/>
      <c r="O156" s="702" t="s">
        <v>671</v>
      </c>
      <c r="P156" s="146">
        <f>VLOOKUP(O156,References!$B$7:$F$197,5,FALSE)</f>
        <v>83</v>
      </c>
    </row>
    <row r="157" spans="1:16" ht="16" x14ac:dyDescent="0.2">
      <c r="A157" s="905"/>
      <c r="B157" s="906"/>
      <c r="C157" s="907"/>
      <c r="D157" s="698">
        <v>3.5500000000000001E-10</v>
      </c>
      <c r="E157" s="496" t="s">
        <v>675</v>
      </c>
      <c r="F157" s="698" t="s">
        <v>676</v>
      </c>
      <c r="G157" s="701">
        <f t="shared" si="48"/>
        <v>3.5970375000000002E-5</v>
      </c>
      <c r="H157" s="701">
        <f t="shared" si="45"/>
        <v>27800.655400451065</v>
      </c>
      <c r="I157" s="701">
        <f t="shared" si="49"/>
        <v>3.5500000000000001E-10</v>
      </c>
      <c r="J157" s="701">
        <f t="shared" si="46"/>
        <v>2816901408.4507041</v>
      </c>
      <c r="K157" s="701">
        <f t="shared" si="50"/>
        <v>1.4510285805869466E-8</v>
      </c>
      <c r="L157" s="699">
        <f t="shared" si="47"/>
        <v>-7.838324033276284</v>
      </c>
      <c r="M157" s="704">
        <v>25</v>
      </c>
      <c r="N157" s="702"/>
      <c r="O157" s="702" t="s">
        <v>677</v>
      </c>
      <c r="P157" s="146">
        <f>VLOOKUP(O157,References!$B$7:$F$197,5,FALSE)</f>
        <v>23</v>
      </c>
    </row>
    <row r="158" spans="1:16" ht="16" x14ac:dyDescent="0.2">
      <c r="A158" s="905"/>
      <c r="B158" s="906"/>
      <c r="C158" s="907"/>
      <c r="D158" s="698">
        <v>-2.35</v>
      </c>
      <c r="E158" s="496" t="s">
        <v>667</v>
      </c>
      <c r="F158" s="698" t="s">
        <v>672</v>
      </c>
      <c r="G158" s="699">
        <f t="shared" si="48"/>
        <v>11.073094307706754</v>
      </c>
      <c r="H158" s="700">
        <f t="shared" si="45"/>
        <v>9.0308993332063547E-2</v>
      </c>
      <c r="I158" s="701">
        <f t="shared" si="49"/>
        <v>1.0928294406816478E-4</v>
      </c>
      <c r="J158" s="701">
        <f t="shared" si="46"/>
        <v>9150.5587493713028</v>
      </c>
      <c r="K158" s="701">
        <f t="shared" si="50"/>
        <v>4.4668359215096279E-3</v>
      </c>
      <c r="L158" s="699">
        <f t="shared" si="47"/>
        <v>-2.35</v>
      </c>
      <c r="M158" s="704">
        <v>25</v>
      </c>
      <c r="N158" s="702"/>
      <c r="O158" s="702" t="s">
        <v>532</v>
      </c>
      <c r="P158" s="146">
        <f>VLOOKUP(O158,References!$B$7:$F$197,5,FALSE)</f>
        <v>77</v>
      </c>
    </row>
    <row r="159" spans="1:16" ht="16" x14ac:dyDescent="0.2">
      <c r="A159" s="914"/>
      <c r="B159" s="916"/>
      <c r="C159" s="918"/>
      <c r="D159" s="737">
        <v>7.4000000000000001E-7</v>
      </c>
      <c r="E159" s="500" t="s">
        <v>675</v>
      </c>
      <c r="F159" s="710" t="s">
        <v>670</v>
      </c>
      <c r="G159" s="712">
        <f>IF(ISBLANK(D159),"",IF(E159="log",K159*R_Pa*(M159+273.15)*0.001,IF(E159="dimensionless",K159*R_Pa*(M159+273.15)*0.001,IF(E159="Pa-m3/mol",D159,IF(E159="log Pa-m3/mol",10^D159,IF(E159="mol/dm3-atm",I159*101325,IF(E159="atm-m3/mol",I159*101325,0)))))))</f>
        <v>7.4980500000000005E-2</v>
      </c>
      <c r="H159" s="711">
        <f t="shared" si="45"/>
        <v>13.33680090156774</v>
      </c>
      <c r="I159" s="713">
        <f>IF(ISBLANK(D159),"",IF(E159="log",K159*R_atm*(M159+273.15)*0.001,IF(E159="dimensionless",K159*R_atm*(M159+273.15)*0.001,IF(E159="Pa-m3/mol",D159/101325,IF(E159="log Pa-m3/mol",(10^D159)/101325,IF(E159="mol/dm3-atm",1/(D159*1000),IF(E159="atm-m3/mol",D159,0)))))))</f>
        <v>7.4000000000000001E-7</v>
      </c>
      <c r="J159" s="713">
        <f t="shared" si="46"/>
        <v>1351351.3513513512</v>
      </c>
      <c r="K159" s="713">
        <f>IF(ISBLANK(D159),"",IF(E159="log",10^D159,IF(E159="dimensionless",D159,I159/(R_atm*(M159+273.15)*0.001))))</f>
        <v>3.0246792947446207E-5</v>
      </c>
      <c r="L159" s="711">
        <f t="shared" si="47"/>
        <v>-4.519320666600402</v>
      </c>
      <c r="M159" s="714">
        <v>25</v>
      </c>
      <c r="N159" s="710">
        <v>7</v>
      </c>
      <c r="O159" s="715" t="s">
        <v>606</v>
      </c>
      <c r="P159" s="189">
        <f>VLOOKUP(O159,References!$B$7:$F$197,5,FALSE)</f>
        <v>66</v>
      </c>
    </row>
    <row r="160" spans="1:16" ht="18" customHeight="1" x14ac:dyDescent="0.2">
      <c r="A160" s="905" t="s">
        <v>112</v>
      </c>
      <c r="B160" s="906" t="s">
        <v>105</v>
      </c>
      <c r="C160" s="907" t="s">
        <v>110</v>
      </c>
      <c r="D160" s="497">
        <v>4.8099999999999996</v>
      </c>
      <c r="E160" s="497" t="s">
        <v>667</v>
      </c>
      <c r="F160" s="698" t="s">
        <v>668</v>
      </c>
      <c r="G160" s="701">
        <f t="shared" ref="G160:G169" si="51">IF(ISBLANK(D160),"",IF(E160="log",K160*R_Pa*(M160+273.15)*0.001,IF(E160="dimensionless",K160*R_Pa*(M160+273.15)*0.001,IF(E160="Pa-m3/mol",D160,IF(E160="log Pa-m3/mol",10^D160,IF(E160="mol/dm3-atm",I160*101325,IF(E160="atm-m3/mol",I160*101325,0)))))))</f>
        <v>160054908.975797</v>
      </c>
      <c r="H160" s="701">
        <f t="shared" si="45"/>
        <v>6.2478558539633229E-9</v>
      </c>
      <c r="I160" s="701">
        <f t="shared" ref="I160:I169" si="52">IF(ISBLANK(D160),"",IF(E160="log",K160*R_atm*(M160+273.15)*0.001,IF(E160="dimensionless",K160*R_atm*(M160+273.15)*0.001,IF(E160="Pa-m3/mol",D160/101325,IF(E160="log Pa-m3/mol",(10^D160)/101325,IF(E160="mol/dm3-atm",1/(D160*1000),IF(E160="atm-m3/mol",D160,0)))))))</f>
        <v>1579.6191362032826</v>
      </c>
      <c r="J160" s="701">
        <f t="shared" si="46"/>
        <v>6.3306399440283124E-4</v>
      </c>
      <c r="K160" s="701">
        <f t="shared" ref="K160:K169" si="53">IF(ISBLANK(D160),"",IF(E160="log",10^D160,IF(E160="dimensionless",D160,I160/(R_atm*(M160+273.15)*0.001))))</f>
        <v>64565.422903465565</v>
      </c>
      <c r="L160" s="699">
        <f t="shared" si="47"/>
        <v>4.8099999999999996</v>
      </c>
      <c r="M160" s="497">
        <v>25</v>
      </c>
      <c r="N160" s="702"/>
      <c r="O160" s="702" t="s">
        <v>593</v>
      </c>
      <c r="P160" s="146">
        <f>VLOOKUP(O160,References!$B$7:$F$197,5,FALSE)</f>
        <v>40</v>
      </c>
    </row>
    <row r="161" spans="1:16" x14ac:dyDescent="0.2">
      <c r="A161" s="905"/>
      <c r="B161" s="906"/>
      <c r="C161" s="907"/>
      <c r="D161" s="497">
        <v>86061</v>
      </c>
      <c r="E161" s="497" t="s">
        <v>669</v>
      </c>
      <c r="F161" s="698" t="s">
        <v>681</v>
      </c>
      <c r="G161" s="701">
        <f t="shared" si="51"/>
        <v>86061</v>
      </c>
      <c r="H161" s="701">
        <f t="shared" si="45"/>
        <v>1.1619665121251205E-5</v>
      </c>
      <c r="I161" s="700">
        <f t="shared" si="52"/>
        <v>0.84935603256846781</v>
      </c>
      <c r="J161" s="699">
        <f t="shared" si="46"/>
        <v>1.1773625684107785</v>
      </c>
      <c r="K161" s="699">
        <f t="shared" si="53"/>
        <v>34.716616291571384</v>
      </c>
      <c r="L161" s="699">
        <f t="shared" si="47"/>
        <v>1.5405373893871908</v>
      </c>
      <c r="M161" s="704">
        <v>25</v>
      </c>
      <c r="N161" s="702"/>
      <c r="O161" s="702" t="s">
        <v>590</v>
      </c>
      <c r="P161" s="146">
        <f>VLOOKUP(O161,References!$B$7:$F$197,5,FALSE)</f>
        <v>81</v>
      </c>
    </row>
    <row r="162" spans="1:16" x14ac:dyDescent="0.2">
      <c r="A162" s="905"/>
      <c r="B162" s="906"/>
      <c r="C162" s="907"/>
      <c r="D162" s="497">
        <v>-2.15</v>
      </c>
      <c r="E162" s="497" t="s">
        <v>667</v>
      </c>
      <c r="F162" s="698" t="s">
        <v>672</v>
      </c>
      <c r="G162" s="699">
        <f t="shared" si="51"/>
        <v>17.549671787764357</v>
      </c>
      <c r="H162" s="700">
        <f t="shared" si="45"/>
        <v>5.698112261547824E-2</v>
      </c>
      <c r="I162" s="701">
        <f t="shared" si="52"/>
        <v>1.7320179410574313E-4</v>
      </c>
      <c r="J162" s="701">
        <f t="shared" si="46"/>
        <v>5773.6122490133112</v>
      </c>
      <c r="K162" s="701">
        <f t="shared" si="53"/>
        <v>7.0794578438413795E-3</v>
      </c>
      <c r="L162" s="699">
        <f t="shared" si="47"/>
        <v>-2.15</v>
      </c>
      <c r="M162" s="497">
        <v>25</v>
      </c>
      <c r="N162" s="702"/>
      <c r="O162" s="702" t="s">
        <v>544</v>
      </c>
      <c r="P162" s="146">
        <f>VLOOKUP(O162,References!$B$7:$F$197,5,FALSE)</f>
        <v>7</v>
      </c>
    </row>
    <row r="163" spans="1:16" x14ac:dyDescent="0.2">
      <c r="A163" s="905"/>
      <c r="B163" s="906"/>
      <c r="C163" s="907"/>
      <c r="D163" s="497">
        <v>-0.47</v>
      </c>
      <c r="E163" s="497" t="s">
        <v>667</v>
      </c>
      <c r="F163" s="698" t="s">
        <v>670</v>
      </c>
      <c r="G163" s="701">
        <f t="shared" si="51"/>
        <v>839.9801028009656</v>
      </c>
      <c r="H163" s="701">
        <f t="shared" si="45"/>
        <v>1.1905043901223827E-3</v>
      </c>
      <c r="I163" s="701">
        <f t="shared" si="52"/>
        <v>8.2899590703278403E-3</v>
      </c>
      <c r="J163" s="701">
        <f t="shared" si="46"/>
        <v>120.62785732915003</v>
      </c>
      <c r="K163" s="700">
        <f t="shared" si="53"/>
        <v>0.33884415613920255</v>
      </c>
      <c r="L163" s="699">
        <f t="shared" si="47"/>
        <v>-0.47</v>
      </c>
      <c r="M163" s="497">
        <v>25</v>
      </c>
      <c r="N163" s="702"/>
      <c r="O163" s="702" t="s">
        <v>544</v>
      </c>
      <c r="P163" s="146">
        <f>VLOOKUP(O163,References!$B$7:$F$197,5,FALSE)</f>
        <v>7</v>
      </c>
    </row>
    <row r="164" spans="1:16" x14ac:dyDescent="0.2">
      <c r="A164" s="905"/>
      <c r="B164" s="906"/>
      <c r="C164" s="907"/>
      <c r="D164" s="732">
        <v>-1.6309136430396964</v>
      </c>
      <c r="E164" s="497" t="s">
        <v>667</v>
      </c>
      <c r="F164" s="698" t="s">
        <v>673</v>
      </c>
      <c r="G164" s="699">
        <f t="shared" si="51"/>
        <v>57.990300030026233</v>
      </c>
      <c r="H164" s="700">
        <f t="shared" si="45"/>
        <v>1.724426325578967E-2</v>
      </c>
      <c r="I164" s="701">
        <f t="shared" si="52"/>
        <v>5.7231976343475395E-4</v>
      </c>
      <c r="J164" s="701">
        <f t="shared" si="46"/>
        <v>1747.2749743928821</v>
      </c>
      <c r="K164" s="700">
        <f t="shared" si="53"/>
        <v>2.3393023492354593E-2</v>
      </c>
      <c r="L164" s="699">
        <f t="shared" si="47"/>
        <v>-1.6309136430396964</v>
      </c>
      <c r="M164" s="496">
        <v>25</v>
      </c>
      <c r="N164" s="702"/>
      <c r="O164" s="702" t="s">
        <v>671</v>
      </c>
      <c r="P164" s="146">
        <f>VLOOKUP(O164,References!$B$7:$F$197,5,FALSE)</f>
        <v>83</v>
      </c>
    </row>
    <row r="165" spans="1:16" x14ac:dyDescent="0.2">
      <c r="A165" s="905"/>
      <c r="B165" s="906"/>
      <c r="C165" s="907"/>
      <c r="D165" s="732">
        <v>-1.3344994956325</v>
      </c>
      <c r="E165" s="497" t="s">
        <v>667</v>
      </c>
      <c r="F165" s="698" t="s">
        <v>670</v>
      </c>
      <c r="G165" s="701">
        <f t="shared" si="51"/>
        <v>114.75444136193738</v>
      </c>
      <c r="H165" s="701">
        <f t="shared" si="45"/>
        <v>8.7142596672662425E-3</v>
      </c>
      <c r="I165" s="701">
        <f t="shared" si="52"/>
        <v>1.1325382813909481E-3</v>
      </c>
      <c r="J165" s="701">
        <f t="shared" si="46"/>
        <v>882.97236078574872</v>
      </c>
      <c r="K165" s="700">
        <f t="shared" si="53"/>
        <v>4.6291420138227804E-2</v>
      </c>
      <c r="L165" s="699">
        <f t="shared" si="47"/>
        <v>-1.3344994956325</v>
      </c>
      <c r="M165" s="496">
        <v>25</v>
      </c>
      <c r="N165" s="702"/>
      <c r="O165" s="702" t="s">
        <v>671</v>
      </c>
      <c r="P165" s="146">
        <f>VLOOKUP(O165,References!$B$7:$F$197,5,FALSE)</f>
        <v>83</v>
      </c>
    </row>
    <row r="166" spans="1:16" x14ac:dyDescent="0.2">
      <c r="A166" s="905"/>
      <c r="B166" s="906"/>
      <c r="C166" s="907"/>
      <c r="D166" s="732">
        <v>-1.1917494361766112</v>
      </c>
      <c r="E166" s="497" t="s">
        <v>667</v>
      </c>
      <c r="F166" s="698" t="s">
        <v>672</v>
      </c>
      <c r="G166" s="701">
        <f t="shared" si="51"/>
        <v>159.41146851598273</v>
      </c>
      <c r="H166" s="701">
        <f t="shared" si="45"/>
        <v>6.2730743861113053E-3</v>
      </c>
      <c r="I166" s="701">
        <f t="shared" si="52"/>
        <v>1.5732688725979113E-3</v>
      </c>
      <c r="J166" s="701">
        <f t="shared" si="46"/>
        <v>635.61926217272548</v>
      </c>
      <c r="K166" s="700">
        <f t="shared" si="53"/>
        <v>6.4305861946123172E-2</v>
      </c>
      <c r="L166" s="699">
        <f t="shared" si="47"/>
        <v>-1.1917494361766112</v>
      </c>
      <c r="M166" s="496">
        <v>25</v>
      </c>
      <c r="N166" s="702"/>
      <c r="O166" s="702" t="s">
        <v>671</v>
      </c>
      <c r="P166" s="146">
        <f>VLOOKUP(O166,References!$B$7:$F$197,5,FALSE)</f>
        <v>83</v>
      </c>
    </row>
    <row r="167" spans="1:16" x14ac:dyDescent="0.2">
      <c r="A167" s="905"/>
      <c r="B167" s="906"/>
      <c r="C167" s="907"/>
      <c r="D167" s="732">
        <v>-2.9085400000000012</v>
      </c>
      <c r="E167" s="497" t="s">
        <v>667</v>
      </c>
      <c r="F167" s="698" t="s">
        <v>674</v>
      </c>
      <c r="G167" s="699">
        <f t="shared" si="51"/>
        <v>3.0600533539553414</v>
      </c>
      <c r="H167" s="700">
        <f t="shared" si="45"/>
        <v>0.32679168770290468</v>
      </c>
      <c r="I167" s="701">
        <f t="shared" si="52"/>
        <v>3.0200378524109083E-5</v>
      </c>
      <c r="J167" s="701">
        <f t="shared" si="46"/>
        <v>33112.167756496696</v>
      </c>
      <c r="K167" s="701">
        <f t="shared" si="53"/>
        <v>1.2344116164232817E-3</v>
      </c>
      <c r="L167" s="699">
        <f t="shared" si="47"/>
        <v>-2.9085400000000012</v>
      </c>
      <c r="M167" s="496">
        <v>25</v>
      </c>
      <c r="N167" s="702"/>
      <c r="O167" s="702" t="s">
        <v>671</v>
      </c>
      <c r="P167" s="146">
        <f>VLOOKUP(O167,References!$B$7:$F$197,5,FALSE)</f>
        <v>83</v>
      </c>
    </row>
    <row r="168" spans="1:16" ht="16" x14ac:dyDescent="0.2">
      <c r="A168" s="905"/>
      <c r="B168" s="906"/>
      <c r="C168" s="907"/>
      <c r="D168" s="497">
        <v>3.5200000000000003E-10</v>
      </c>
      <c r="E168" s="496" t="s">
        <v>675</v>
      </c>
      <c r="F168" s="698" t="s">
        <v>676</v>
      </c>
      <c r="G168" s="701">
        <f t="shared" si="51"/>
        <v>3.5666400000000001E-5</v>
      </c>
      <c r="H168" s="701">
        <f t="shared" si="45"/>
        <v>28037.592804432181</v>
      </c>
      <c r="I168" s="701">
        <f t="shared" si="52"/>
        <v>3.5200000000000003E-10</v>
      </c>
      <c r="J168" s="701">
        <f t="shared" si="46"/>
        <v>2840909090.9090905</v>
      </c>
      <c r="K168" s="701">
        <f t="shared" si="53"/>
        <v>1.4387663672298739E-8</v>
      </c>
      <c r="L168" s="699">
        <f t="shared" si="47"/>
        <v>-7.8420097228532466</v>
      </c>
      <c r="M168" s="704">
        <v>25</v>
      </c>
      <c r="N168" s="702"/>
      <c r="O168" s="702" t="s">
        <v>677</v>
      </c>
      <c r="P168" s="146">
        <f>VLOOKUP(O168,References!$B$7:$F$197,5,FALSE)</f>
        <v>23</v>
      </c>
    </row>
    <row r="169" spans="1:16" ht="16" x14ac:dyDescent="0.2">
      <c r="A169" s="905"/>
      <c r="B169" s="906"/>
      <c r="C169" s="907"/>
      <c r="D169" s="497">
        <v>-2.08</v>
      </c>
      <c r="E169" s="496" t="s">
        <v>667</v>
      </c>
      <c r="F169" s="698" t="s">
        <v>672</v>
      </c>
      <c r="G169" s="699">
        <f t="shared" si="51"/>
        <v>20.61906647343557</v>
      </c>
      <c r="H169" s="700">
        <f t="shared" si="45"/>
        <v>4.8498800917507252E-2</v>
      </c>
      <c r="I169" s="701">
        <f t="shared" si="52"/>
        <v>2.0349436440597729E-4</v>
      </c>
      <c r="J169" s="701">
        <f t="shared" si="46"/>
        <v>4914.141002966403</v>
      </c>
      <c r="K169" s="701">
        <f t="shared" si="53"/>
        <v>8.3176377110267055E-3</v>
      </c>
      <c r="L169" s="699">
        <f t="shared" si="47"/>
        <v>-2.08</v>
      </c>
      <c r="M169" s="704">
        <v>25</v>
      </c>
      <c r="N169" s="702"/>
      <c r="O169" s="702" t="s">
        <v>532</v>
      </c>
      <c r="P169" s="146">
        <f>VLOOKUP(O169,References!$B$7:$F$197,5,FALSE)</f>
        <v>77</v>
      </c>
    </row>
    <row r="170" spans="1:16" ht="17" thickBot="1" x14ac:dyDescent="0.25">
      <c r="A170" s="922"/>
      <c r="B170" s="923"/>
      <c r="C170" s="924"/>
      <c r="D170" s="741">
        <v>1.44E-2</v>
      </c>
      <c r="E170" s="507" t="s">
        <v>675</v>
      </c>
      <c r="F170" s="151" t="s">
        <v>670</v>
      </c>
      <c r="G170" s="722">
        <f>IF(ISBLANK(D170),"",IF(E170="log",K170*R_Pa*(M170+273.15)*0.001,IF(E170="dimensionless",K170*R_Pa*(M170+273.15)*0.001,IF(E170="Pa-m3/mol",D170,IF(E170="log Pa-m3/mol",10^D170,IF(E170="mol/dm3-atm",I170*101325,IF(E170="atm-m3/mol",I170*101325,0)))))))</f>
        <v>1459.08</v>
      </c>
      <c r="H170" s="722">
        <f t="shared" si="45"/>
        <v>6.8536337966389779E-4</v>
      </c>
      <c r="I170" s="723">
        <f>IF(ISBLANK(D170),"",IF(E170="log",K170*R_atm*(M170+273.15)*0.001,IF(E170="dimensionless",K170*R_atm*(M170+273.15)*0.001,IF(E170="Pa-m3/mol",D170/101325,IF(E170="log Pa-m3/mol",(10^D170)/101325,IF(E170="mol/dm3-atm",1/(D170*1000),IF(E170="atm-m3/mol",D170,0)))))))</f>
        <v>1.44E-2</v>
      </c>
      <c r="J170" s="724">
        <f t="shared" si="46"/>
        <v>69.444444444444443</v>
      </c>
      <c r="K170" s="723">
        <f>IF(ISBLANK(D170),"",IF(E170="log",10^D170,IF(E170="dimensionless",D170,I170/(R_atm*(M170+273.15)*0.001))))</f>
        <v>0.58858624113949376</v>
      </c>
      <c r="L170" s="724">
        <f t="shared" si="47"/>
        <v>-0.23018989423612818</v>
      </c>
      <c r="M170" s="725">
        <v>25</v>
      </c>
      <c r="N170" s="726"/>
      <c r="O170" s="726" t="s">
        <v>538</v>
      </c>
      <c r="P170" s="148">
        <f>VLOOKUP(O170,References!$B$7:$F$197,5,FALSE)</f>
        <v>80</v>
      </c>
    </row>
    <row r="171" spans="1:16" ht="16" thickBot="1" x14ac:dyDescent="0.25">
      <c r="A171" s="156" t="s">
        <v>138</v>
      </c>
      <c r="B171" s="249" t="s">
        <v>155</v>
      </c>
      <c r="C171" s="157"/>
      <c r="D171" s="157"/>
      <c r="E171" s="157"/>
      <c r="F171" s="157"/>
      <c r="G171" s="398"/>
      <c r="H171" s="398"/>
      <c r="I171" s="398"/>
      <c r="J171" s="398"/>
      <c r="K171" s="398"/>
      <c r="L171" s="166"/>
      <c r="M171" s="157"/>
      <c r="N171" s="157"/>
      <c r="O171" s="142"/>
      <c r="P171" s="158"/>
    </row>
    <row r="172" spans="1:16" ht="16" x14ac:dyDescent="0.2">
      <c r="A172" s="155" t="s">
        <v>136</v>
      </c>
      <c r="B172" s="505" t="s">
        <v>137</v>
      </c>
      <c r="C172" s="505" t="s">
        <v>151</v>
      </c>
      <c r="D172" s="734">
        <v>5.6E-11</v>
      </c>
      <c r="E172" s="504" t="s">
        <v>675</v>
      </c>
      <c r="F172" s="693" t="s">
        <v>676</v>
      </c>
      <c r="G172" s="694">
        <f>IF(ISBLANK(D172),"",IF(E172="log",K172*R_Pa*(M172+273.15)*0.001,IF(E172="dimensionless",K172*R_Pa*(M172+273.15)*0.001,IF(E172="Pa-m3/mol",D172,IF(E172="log Pa-m3/mol",10^D172,IF(E172="mol/dm3-atm",I172*101325,IF(E172="atm-m3/mol",I172*101325,0)))))))</f>
        <v>5.6741999999999998E-6</v>
      </c>
      <c r="H172" s="694">
        <f>IF(ISBLANK(D172),"",1/G172)</f>
        <v>176236.29762785943</v>
      </c>
      <c r="I172" s="694">
        <f>IF(ISBLANK(D172),"",IF(E172="log",K172*R_atm*(M172+273.15)*0.001,IF(E172="dimensionless",K172*R_atm*(M172+273.15)*0.001,IF(E172="Pa-m3/mol",D172/101325,IF(E172="log Pa-m3/mol",(10^D172)/101325,IF(E172="mol/dm3-atm",1/(D172*1000),IF(E172="atm-m3/mol",D172,0)))))))</f>
        <v>5.6E-11</v>
      </c>
      <c r="J172" s="694">
        <f>IF(ISBLANK(D172),"",1/I172)</f>
        <v>17857142857.142857</v>
      </c>
      <c r="K172" s="694">
        <f>IF(ISBLANK(D172),"",IF(E172="log",10^D172,IF(E172="dimensionless",D172,I172/(R_atm*(M172+273.15)*0.001))))</f>
        <v>2.2889464933202537E-9</v>
      </c>
      <c r="L172" s="696">
        <f>IF(ISBLANK(D172),"",IF(E172="log",D172,IF(E172="dimensionless",LOG(D172),LOG(K172))))</f>
        <v>-8.6403643593251775</v>
      </c>
      <c r="M172" s="735">
        <v>25</v>
      </c>
      <c r="N172" s="697"/>
      <c r="O172" s="697" t="s">
        <v>677</v>
      </c>
      <c r="P172" s="145">
        <f>VLOOKUP(O172,References!$B$7:$F$197,5,FALSE)</f>
        <v>23</v>
      </c>
    </row>
    <row r="173" spans="1:16" ht="18" customHeight="1" x14ac:dyDescent="0.2">
      <c r="A173" s="925" t="s">
        <v>78</v>
      </c>
      <c r="B173" s="917" t="s">
        <v>77</v>
      </c>
      <c r="C173" s="917" t="s">
        <v>24</v>
      </c>
      <c r="D173" s="705">
        <v>3.15E-10</v>
      </c>
      <c r="E173" s="499" t="s">
        <v>675</v>
      </c>
      <c r="F173" s="705" t="s">
        <v>676</v>
      </c>
      <c r="G173" s="708">
        <f>IF(ISBLANK(D173),"",IF(E173="log",K173*R_Pa*(M173+273.15)*0.001,IF(E173="dimensionless",K173*R_Pa*(M173+273.15)*0.001,IF(E173="Pa-m3/mol",D173,IF(E173="log Pa-m3/mol",10^D173,IF(E173="mol/dm3-atm",I173*101325,IF(E173="atm-m3/mol",I173*101325,0)))))))</f>
        <v>3.1917374999999999E-5</v>
      </c>
      <c r="H173" s="708">
        <f>IF(ISBLANK(D173),"",1/G173)</f>
        <v>31330.897356063902</v>
      </c>
      <c r="I173" s="708">
        <f>IF(ISBLANK(D173),"",IF(E173="log",K173*R_atm*(M173+273.15)*0.001,IF(E173="dimensionless",K173*R_atm*(M173+273.15)*0.001,IF(E173="Pa-m3/mol",D173/101325,IF(E173="log Pa-m3/mol",(10^D173)/101325,IF(E173="mol/dm3-atm",1/(D173*1000),IF(E173="atm-m3/mol",D173,0)))))))</f>
        <v>3.15E-10</v>
      </c>
      <c r="J173" s="708">
        <f>IF(ISBLANK(D173),"",1/I173)</f>
        <v>3174603174.6031747</v>
      </c>
      <c r="K173" s="708">
        <f>IF(ISBLANK(D173),"",IF(E173="log",10^D173,IF(E173="dimensionless",D173,I173/(R_atm*(M173+273.15)*0.001))))</f>
        <v>1.2875324024926426E-8</v>
      </c>
      <c r="L173" s="706">
        <f>IF(ISBLANK(D173),"",IF(E173="log",D173,IF(E173="dimensionless",LOG(D173),LOG(K173))))</f>
        <v>-7.8902418325417774</v>
      </c>
      <c r="M173" s="721">
        <v>25</v>
      </c>
      <c r="N173" s="709"/>
      <c r="O173" s="709" t="s">
        <v>677</v>
      </c>
      <c r="P173" s="188">
        <f>VLOOKUP(O173,References!$B$7:$F$197,5,FALSE)</f>
        <v>23</v>
      </c>
    </row>
    <row r="174" spans="1:16" ht="16" x14ac:dyDescent="0.2">
      <c r="A174" s="926"/>
      <c r="B174" s="918"/>
      <c r="C174" s="918"/>
      <c r="D174" s="737">
        <v>1.2E-9</v>
      </c>
      <c r="E174" s="500" t="s">
        <v>675</v>
      </c>
      <c r="F174" s="710" t="s">
        <v>670</v>
      </c>
      <c r="G174" s="713">
        <f>IF(ISBLANK(D174),"",IF(E174="log",K174*R_Pa*(M174+273.15)*0.001,IF(E174="dimensionless",K174*R_Pa*(M174+273.15)*0.001,IF(E174="Pa-m3/mol",D174,IF(E174="log Pa-m3/mol",10^D174,IF(E174="mol/dm3-atm",I174*101325,IF(E174="atm-m3/mol",I174*101325,0)))))))</f>
        <v>1.2158999999999999E-4</v>
      </c>
      <c r="H174" s="713">
        <f>IF(ISBLANK(D174),"",1/G174)</f>
        <v>8224.360555966774</v>
      </c>
      <c r="I174" s="713">
        <f>IF(ISBLANK(D174),"",IF(E174="log",K174*R_atm*(M174+273.15)*0.001,IF(E174="dimensionless",K174*R_atm*(M174+273.15)*0.001,IF(E174="Pa-m3/mol",D174/101325,IF(E174="log Pa-m3/mol",(10^D174)/101325,IF(E174="mol/dm3-atm",1/(D174*1000),IF(E174="atm-m3/mol",D174,0)))))))</f>
        <v>1.2E-9</v>
      </c>
      <c r="J174" s="713">
        <f>IF(ISBLANK(D174),"",1/I174)</f>
        <v>833333333.33333337</v>
      </c>
      <c r="K174" s="713">
        <f>IF(ISBLANK(D174),"",IF(E174="log",10^D174,IF(E174="dimensionless",D174,I174/(R_atm*(M174+273.15)*0.001))))</f>
        <v>4.9048853428291146E-8</v>
      </c>
      <c r="L174" s="711">
        <f>IF(ISBLANK(D174),"",IF(E174="log",D174,IF(E174="dimensionless",LOG(D174),LOG(K174))))</f>
        <v>-7.3093711402837531</v>
      </c>
      <c r="M174" s="714">
        <v>25</v>
      </c>
      <c r="N174" s="710">
        <v>7</v>
      </c>
      <c r="O174" s="715" t="s">
        <v>606</v>
      </c>
      <c r="P174" s="189">
        <f>VLOOKUP(O174,References!$B$7:$F$197,5,FALSE)</f>
        <v>66</v>
      </c>
    </row>
    <row r="175" spans="1:16" ht="17" thickBot="1" x14ac:dyDescent="0.25">
      <c r="A175" s="187" t="s">
        <v>80</v>
      </c>
      <c r="B175" s="508" t="s">
        <v>79</v>
      </c>
      <c r="C175" s="508" t="s">
        <v>25</v>
      </c>
      <c r="D175" s="151">
        <v>3.13E-10</v>
      </c>
      <c r="E175" s="507" t="s">
        <v>675</v>
      </c>
      <c r="F175" s="151" t="s">
        <v>676</v>
      </c>
      <c r="G175" s="722">
        <f>IF(ISBLANK(D175),"",IF(E175="log",K175*R_Pa*(M175+273.15)*0.001,IF(E175="dimensionless",K175*R_Pa*(M175+273.15)*0.001,IF(E175="Pa-m3/mol",D175,IF(E175="log Pa-m3/mol",10^D175,IF(E175="mol/dm3-atm",I175*101325,IF(E175="atm-m3/mol",I175*101325,0)))))))</f>
        <v>3.1714724999999998E-5</v>
      </c>
      <c r="H175" s="722">
        <f>IF(ISBLANK(D175),"",1/G175)</f>
        <v>31531.094783259199</v>
      </c>
      <c r="I175" s="722">
        <f>IF(ISBLANK(D175),"",IF(E175="log",K175*R_atm*(M175+273.15)*0.001,IF(E175="dimensionless",K175*R_atm*(M175+273.15)*0.001,IF(E175="Pa-m3/mol",D175/101325,IF(E175="log Pa-m3/mol",(10^D175)/101325,IF(E175="mol/dm3-atm",1/(D175*1000),IF(E175="atm-m3/mol",D175,0)))))))</f>
        <v>3.13E-10</v>
      </c>
      <c r="J175" s="722">
        <f>IF(ISBLANK(D175),"",1/I175)</f>
        <v>3194888178.9137378</v>
      </c>
      <c r="K175" s="722">
        <f>IF(ISBLANK(D175),"",IF(E175="log",10^D175,IF(E175="dimensionless",D175,I175/(R_atm*(M175+273.15)*0.001))))</f>
        <v>1.2793575935879274E-8</v>
      </c>
      <c r="L175" s="724">
        <f>IF(ISBLANK(D175),"",IF(E175="log",D175,IF(E175="dimensionless",LOG(D175),LOG(K175))))</f>
        <v>-7.893008048784929</v>
      </c>
      <c r="M175" s="725">
        <v>25</v>
      </c>
      <c r="N175" s="726"/>
      <c r="O175" s="726" t="s">
        <v>677</v>
      </c>
      <c r="P175" s="148">
        <f>VLOOKUP(O175,References!$B$7:$F$197,5,FALSE)</f>
        <v>23</v>
      </c>
    </row>
    <row r="176" spans="1:16" ht="17" thickBot="1" x14ac:dyDescent="0.25">
      <c r="A176" s="153" t="s">
        <v>139</v>
      </c>
      <c r="B176" s="247" t="s">
        <v>150</v>
      </c>
      <c r="C176" s="111"/>
      <c r="D176" s="111"/>
      <c r="E176" s="111"/>
      <c r="F176" s="111"/>
      <c r="G176" s="396"/>
      <c r="H176" s="396"/>
      <c r="I176" s="396"/>
      <c r="J176" s="396"/>
      <c r="K176" s="396"/>
      <c r="L176" s="164"/>
      <c r="M176" s="111"/>
      <c r="N176" s="111"/>
      <c r="O176" s="111"/>
      <c r="P176" s="112"/>
    </row>
    <row r="177" spans="1:16" ht="18" customHeight="1" x14ac:dyDescent="0.2">
      <c r="A177" s="919" t="s">
        <v>82</v>
      </c>
      <c r="B177" s="920" t="s">
        <v>81</v>
      </c>
      <c r="C177" s="921" t="s">
        <v>26</v>
      </c>
      <c r="D177" s="504">
        <v>-2.5299999999999998</v>
      </c>
      <c r="E177" s="504" t="s">
        <v>667</v>
      </c>
      <c r="F177" s="693" t="s">
        <v>670</v>
      </c>
      <c r="G177" s="696">
        <f>IF(ISBLANK(D177),"",IF(E177="log",K177*R_Pa*(M177+273.15)*0.001,IF(E177="dimensionless",K177*R_Pa*(M177+273.15)*0.001,IF(E177="Pa-m3/mol",D177,IF(E177="log Pa-m3/mol",10^D177,IF(E177="mol/dm3-atm",I177*101325,IF(E177="atm-m3/mol",I177*101325,0)))))))</f>
        <v>7.315920858272067</v>
      </c>
      <c r="H177" s="695">
        <f>IF(ISBLANK(D177),"",1/G177)</f>
        <v>0.13668819269269517</v>
      </c>
      <c r="I177" s="694">
        <f>IF(ISBLANK(D177),"",IF(E177="log",K177*R_atm*(M177+273.15)*0.001,IF(E177="dimensionless",K177*R_atm*(M177+273.15)*0.001,IF(E177="Pa-m3/mol",D177/101325,IF(E177="log Pa-m3/mol",(10^D177)/101325,IF(E177="mol/dm3-atm",1/(D177*1000),IF(E177="atm-m3/mol",D177,0)))))))</f>
        <v>7.2202525124817122E-5</v>
      </c>
      <c r="J177" s="694">
        <f>IF(ISBLANK(D177),"",1/I177)</f>
        <v>13849.931124587283</v>
      </c>
      <c r="K177" s="694">
        <f>IF(ISBLANK(D177),"",IF(E177="log",10^D177,IF(E177="dimensionless",D177,I177/(R_atm*(M177+273.15)*0.001))))</f>
        <v>2.9512092266663864E-3</v>
      </c>
      <c r="L177" s="696">
        <f>IF(ISBLANK(D177),"",IF(E177="log",D177,IF(E177="dimensionless",LOG(D177),LOG(K177))))</f>
        <v>-2.5299999999999998</v>
      </c>
      <c r="M177" s="735">
        <v>25</v>
      </c>
      <c r="N177" s="697"/>
      <c r="O177" s="697" t="s">
        <v>591</v>
      </c>
      <c r="P177" s="145">
        <f>VLOOKUP(O177,References!$B$7:$F$197,5,FALSE)</f>
        <v>65</v>
      </c>
    </row>
    <row r="178" spans="1:16" ht="18" customHeight="1" x14ac:dyDescent="0.2">
      <c r="A178" s="905"/>
      <c r="B178" s="906"/>
      <c r="C178" s="907"/>
      <c r="D178" s="496">
        <v>-0.65</v>
      </c>
      <c r="E178" s="496" t="s">
        <v>667</v>
      </c>
      <c r="F178" s="698" t="s">
        <v>673</v>
      </c>
      <c r="G178" s="701">
        <f>IF(ISBLANK(D178),"",IF(E178="log",K178*R_Pa*(M178+273.15)*0.001,IF(E178="dimensionless",K178*R_Pa*(M178+273.15)*0.001,IF(E178="Pa-m3/mol",D178,IF(E178="log Pa-m3/mol",10^D178,IF(E178="mol/dm3-atm",I178*101325,IF(E178="atm-m3/mol",I178*101325,0)))))))</f>
        <v>554.96935037734477</v>
      </c>
      <c r="H178" s="701">
        <f>IF(ISBLANK(D178),"",1/G178)</f>
        <v>1.8019013109824209E-3</v>
      </c>
      <c r="I178" s="701">
        <f>IF(ISBLANK(D178),"",IF(E178="log",K178*R_atm*(M178+273.15)*0.001,IF(E178="dimensionless",K178*R_atm*(M178+273.15)*0.001,IF(E178="Pa-m3/mol",D178/101325,IF(E178="log Pa-m3/mol",(10^D178)/101325,IF(E178="mol/dm3-atm",1/(D178*1000),IF(E178="atm-m3/mol",D178,0)))))))</f>
        <v>5.4771216420167468E-3</v>
      </c>
      <c r="J178" s="701">
        <f>IF(ISBLANK(D178),"",1/I178)</f>
        <v>182.5776503352931</v>
      </c>
      <c r="K178" s="700">
        <f>IF(ISBLANK(D178),"",IF(E178="log",10^D178,IF(E178="dimensionless",D178,I178/(R_atm*(M178+273.15)*0.001))))</f>
        <v>0.22387211385683392</v>
      </c>
      <c r="L178" s="699">
        <f>IF(ISBLANK(D178),"",IF(E178="log",D178,IF(E178="dimensionless",LOG(D178),LOG(K178))))</f>
        <v>-0.65</v>
      </c>
      <c r="M178" s="704">
        <v>25</v>
      </c>
      <c r="N178" s="702"/>
      <c r="O178" s="702" t="s">
        <v>591</v>
      </c>
      <c r="P178" s="146">
        <f>VLOOKUP(O178,References!$B$7:$F$197,5,FALSE)</f>
        <v>65</v>
      </c>
    </row>
    <row r="179" spans="1:16" ht="16" x14ac:dyDescent="0.2">
      <c r="A179" s="905"/>
      <c r="B179" s="906"/>
      <c r="C179" s="907"/>
      <c r="D179" s="496">
        <v>-1.52</v>
      </c>
      <c r="E179" s="496" t="s">
        <v>667</v>
      </c>
      <c r="F179" s="698" t="s">
        <v>668</v>
      </c>
      <c r="G179" s="699">
        <f t="shared" ref="G179:G193" si="54">IF(ISBLANK(D179),"",IF(E179="log",K179*R_Pa*(M179+273.15)*0.001,IF(E179="dimensionless",K179*R_Pa*(M179+273.15)*0.001,IF(E179="Pa-m3/mol",D179,IF(E179="log Pa-m3/mol",10^D179,IF(E179="mol/dm3-atm",I179*101325,IF(E179="atm-m3/mol",I179*101325,0)))))))</f>
        <v>74.863305463504005</v>
      </c>
      <c r="H179" s="700">
        <f t="shared" ref="H179:H244" si="55">IF(ISBLANK(D179),"",1/G179)</f>
        <v>1.3357678956448186E-2</v>
      </c>
      <c r="I179" s="701">
        <f t="shared" ref="I179:I193" si="56">IF(ISBLANK(D179),"",IF(E179="log",K179*R_atm*(M179+273.15)*0.001,IF(E179="dimensionless",K179*R_atm*(M179+273.15)*0.001,IF(E179="Pa-m3/mol",D179/101325,IF(E179="log Pa-m3/mol",(10^D179)/101325,IF(E179="mol/dm3-atm",1/(D179*1000),IF(E179="atm-m3/mol",D179,0)))))))</f>
        <v>7.388433798520039E-4</v>
      </c>
      <c r="J179" s="701">
        <f t="shared" ref="J179:J244" si="57">IF(ISBLANK(D179),"",1/I179)</f>
        <v>1353.4668202621074</v>
      </c>
      <c r="K179" s="700">
        <f t="shared" ref="K179:K193" si="58">IF(ISBLANK(D179),"",IF(E179="log",10^D179,IF(E179="dimensionless",D179,I179/(R_atm*(M179+273.15)*0.001))))</f>
        <v>3.0199517204020147E-2</v>
      </c>
      <c r="L179" s="699">
        <f t="shared" ref="L179:L244" si="59">IF(ISBLANK(D179),"",IF(E179="log",D179,IF(E179="dimensionless",LOG(D179),LOG(K179))))</f>
        <v>-1.52</v>
      </c>
      <c r="M179" s="704">
        <v>25</v>
      </c>
      <c r="N179" s="702"/>
      <c r="O179" s="702" t="s">
        <v>592</v>
      </c>
      <c r="P179" s="146">
        <f>VLOOKUP(O179,References!$B$7:$F$197,5,FALSE)</f>
        <v>25</v>
      </c>
    </row>
    <row r="180" spans="1:16" ht="16" x14ac:dyDescent="0.2">
      <c r="A180" s="905"/>
      <c r="B180" s="906"/>
      <c r="C180" s="907"/>
      <c r="D180" s="496">
        <v>-1.26</v>
      </c>
      <c r="E180" s="496" t="s">
        <v>667</v>
      </c>
      <c r="F180" s="698" t="s">
        <v>583</v>
      </c>
      <c r="G180" s="701">
        <f t="shared" si="54"/>
        <v>136.22882123031974</v>
      </c>
      <c r="H180" s="701">
        <f t="shared" si="55"/>
        <v>7.3405905664361368E-3</v>
      </c>
      <c r="I180" s="701">
        <f t="shared" si="56"/>
        <v>1.3444739326949938E-3</v>
      </c>
      <c r="J180" s="701">
        <f t="shared" si="57"/>
        <v>743.78533914413879</v>
      </c>
      <c r="K180" s="700">
        <f t="shared" si="58"/>
        <v>5.4954087385762435E-2</v>
      </c>
      <c r="L180" s="699">
        <f t="shared" si="59"/>
        <v>-1.26</v>
      </c>
      <c r="M180" s="496">
        <v>25</v>
      </c>
      <c r="N180" s="702"/>
      <c r="O180" s="702" t="s">
        <v>592</v>
      </c>
      <c r="P180" s="146">
        <f>VLOOKUP(O180,References!$B$7:$F$197,5,FALSE)</f>
        <v>25</v>
      </c>
    </row>
    <row r="181" spans="1:16" x14ac:dyDescent="0.2">
      <c r="A181" s="905"/>
      <c r="B181" s="906"/>
      <c r="C181" s="907"/>
      <c r="D181" s="497">
        <v>1.26</v>
      </c>
      <c r="E181" s="497" t="s">
        <v>667</v>
      </c>
      <c r="F181" s="698" t="s">
        <v>668</v>
      </c>
      <c r="G181" s="701">
        <f t="shared" si="54"/>
        <v>45109.602352247224</v>
      </c>
      <c r="H181" s="701">
        <f t="shared" si="55"/>
        <v>2.2168229109875604E-5</v>
      </c>
      <c r="I181" s="700">
        <f t="shared" si="56"/>
        <v>0.44519716113740332</v>
      </c>
      <c r="J181" s="699">
        <f t="shared" si="57"/>
        <v>2.2461958145581375</v>
      </c>
      <c r="K181" s="699">
        <f t="shared" si="58"/>
        <v>18.197008586099841</v>
      </c>
      <c r="L181" s="699">
        <f t="shared" si="59"/>
        <v>1.26</v>
      </c>
      <c r="M181" s="497">
        <v>25</v>
      </c>
      <c r="N181" s="702"/>
      <c r="O181" s="702" t="s">
        <v>593</v>
      </c>
      <c r="P181" s="146">
        <f>VLOOKUP(O181,References!$B$7:$F$197,5,FALSE)</f>
        <v>40</v>
      </c>
    </row>
    <row r="182" spans="1:16" ht="16" x14ac:dyDescent="0.2">
      <c r="A182" s="905"/>
      <c r="B182" s="906"/>
      <c r="C182" s="907"/>
      <c r="D182" s="497">
        <v>2.09</v>
      </c>
      <c r="E182" s="496" t="s">
        <v>682</v>
      </c>
      <c r="F182" s="698" t="s">
        <v>668</v>
      </c>
      <c r="G182" s="701">
        <f t="shared" si="54"/>
        <v>123.02687708123821</v>
      </c>
      <c r="H182" s="701">
        <f t="shared" si="55"/>
        <v>8.1283051616409894E-3</v>
      </c>
      <c r="I182" s="701">
        <f t="shared" si="56"/>
        <v>1.2141808742288499E-3</v>
      </c>
      <c r="J182" s="701">
        <f t="shared" si="57"/>
        <v>823.60052050327317</v>
      </c>
      <c r="K182" s="700">
        <f t="shared" si="58"/>
        <v>4.9628483112904395E-2</v>
      </c>
      <c r="L182" s="699">
        <f t="shared" si="59"/>
        <v>-1.3042689987451082</v>
      </c>
      <c r="M182" s="496">
        <v>25</v>
      </c>
      <c r="N182" s="702"/>
      <c r="O182" s="702" t="s">
        <v>524</v>
      </c>
      <c r="P182" s="146">
        <f>VLOOKUP(O182,References!$B$7:$F$197,5,FALSE)</f>
        <v>48</v>
      </c>
    </row>
    <row r="183" spans="1:16" x14ac:dyDescent="0.2">
      <c r="A183" s="905"/>
      <c r="B183" s="906"/>
      <c r="C183" s="907"/>
      <c r="D183" s="497">
        <v>-0.03</v>
      </c>
      <c r="E183" s="497" t="s">
        <v>667</v>
      </c>
      <c r="F183" s="698" t="s">
        <v>672</v>
      </c>
      <c r="G183" s="701">
        <f t="shared" si="54"/>
        <v>2313.497309367363</v>
      </c>
      <c r="H183" s="701">
        <f t="shared" si="55"/>
        <v>4.3224601816090069E-4</v>
      </c>
      <c r="I183" s="700">
        <f t="shared" si="56"/>
        <v>2.2832443220995521E-2</v>
      </c>
      <c r="J183" s="699">
        <f t="shared" si="57"/>
        <v>43.797327790153105</v>
      </c>
      <c r="K183" s="700">
        <f t="shared" si="58"/>
        <v>0.93325430079699101</v>
      </c>
      <c r="L183" s="699">
        <f t="shared" si="59"/>
        <v>-0.03</v>
      </c>
      <c r="M183" s="497">
        <v>25</v>
      </c>
      <c r="N183" s="702"/>
      <c r="O183" s="702" t="s">
        <v>544</v>
      </c>
      <c r="P183" s="146">
        <f>VLOOKUP(O183,References!$B$7:$F$197,5,FALSE)</f>
        <v>7</v>
      </c>
    </row>
    <row r="184" spans="1:16" x14ac:dyDescent="0.2">
      <c r="A184" s="905"/>
      <c r="B184" s="906"/>
      <c r="C184" s="907"/>
      <c r="D184" s="497">
        <v>1.1200000000000001</v>
      </c>
      <c r="E184" s="497" t="s">
        <v>667</v>
      </c>
      <c r="F184" s="698" t="s">
        <v>670</v>
      </c>
      <c r="G184" s="701">
        <f t="shared" si="54"/>
        <v>32679.018088651243</v>
      </c>
      <c r="H184" s="701">
        <f t="shared" si="55"/>
        <v>3.0600674637383906E-5</v>
      </c>
      <c r="I184" s="700">
        <f t="shared" si="56"/>
        <v>0.32251683285123478</v>
      </c>
      <c r="J184" s="699">
        <f t="shared" si="57"/>
        <v>3.1006133576329127</v>
      </c>
      <c r="K184" s="699">
        <f t="shared" si="58"/>
        <v>13.182567385564075</v>
      </c>
      <c r="L184" s="699">
        <f t="shared" si="59"/>
        <v>1.1200000000000001</v>
      </c>
      <c r="M184" s="497">
        <v>25</v>
      </c>
      <c r="N184" s="702"/>
      <c r="O184" s="702" t="s">
        <v>544</v>
      </c>
      <c r="P184" s="146">
        <f>VLOOKUP(O184,References!$B$7:$F$197,5,FALSE)</f>
        <v>7</v>
      </c>
    </row>
    <row r="185" spans="1:16" x14ac:dyDescent="0.2">
      <c r="A185" s="905"/>
      <c r="B185" s="906"/>
      <c r="C185" s="907"/>
      <c r="D185" s="732">
        <v>-0.65431038529433361</v>
      </c>
      <c r="E185" s="497" t="s">
        <v>667</v>
      </c>
      <c r="F185" s="698" t="s">
        <v>673</v>
      </c>
      <c r="G185" s="701">
        <f t="shared" si="54"/>
        <v>549.48850727752153</v>
      </c>
      <c r="H185" s="701">
        <f t="shared" si="55"/>
        <v>1.8198742771792782E-3</v>
      </c>
      <c r="I185" s="701">
        <f t="shared" si="56"/>
        <v>5.4230299262523918E-3</v>
      </c>
      <c r="J185" s="701">
        <f t="shared" si="57"/>
        <v>184.39876113518966</v>
      </c>
      <c r="K185" s="700">
        <f t="shared" si="58"/>
        <v>0.22166116665832511</v>
      </c>
      <c r="L185" s="699">
        <f t="shared" si="59"/>
        <v>-0.65431038529433361</v>
      </c>
      <c r="M185" s="496">
        <v>25</v>
      </c>
      <c r="N185" s="702"/>
      <c r="O185" s="702" t="s">
        <v>671</v>
      </c>
      <c r="P185" s="146">
        <f>VLOOKUP(O185,References!$B$7:$F$197,5,FALSE)</f>
        <v>83</v>
      </c>
    </row>
    <row r="186" spans="1:16" x14ac:dyDescent="0.2">
      <c r="A186" s="905"/>
      <c r="B186" s="906"/>
      <c r="C186" s="907"/>
      <c r="D186" s="732">
        <v>-2.50219730965707</v>
      </c>
      <c r="E186" s="497" t="s">
        <v>667</v>
      </c>
      <c r="F186" s="698" t="s">
        <v>670</v>
      </c>
      <c r="G186" s="699">
        <f t="shared" si="54"/>
        <v>7.7995884788047052</v>
      </c>
      <c r="H186" s="700">
        <f t="shared" si="55"/>
        <v>0.12821189255272747</v>
      </c>
      <c r="I186" s="701">
        <f t="shared" si="56"/>
        <v>7.6975953405425477E-5</v>
      </c>
      <c r="J186" s="701">
        <f t="shared" si="57"/>
        <v>12991.07001290506</v>
      </c>
      <c r="K186" s="701">
        <f t="shared" si="58"/>
        <v>3.1463185467380684E-3</v>
      </c>
      <c r="L186" s="699">
        <f t="shared" si="59"/>
        <v>-2.50219730965707</v>
      </c>
      <c r="M186" s="496">
        <v>25</v>
      </c>
      <c r="N186" s="702"/>
      <c r="O186" s="702" t="s">
        <v>671</v>
      </c>
      <c r="P186" s="146">
        <f>VLOOKUP(O186,References!$B$7:$F$197,5,FALSE)</f>
        <v>83</v>
      </c>
    </row>
    <row r="187" spans="1:16" x14ac:dyDescent="0.2">
      <c r="A187" s="905"/>
      <c r="B187" s="906"/>
      <c r="C187" s="907"/>
      <c r="D187" s="732">
        <v>-1.3147494361766112</v>
      </c>
      <c r="E187" s="497" t="s">
        <v>667</v>
      </c>
      <c r="F187" s="698" t="s">
        <v>672</v>
      </c>
      <c r="G187" s="701">
        <f t="shared" si="54"/>
        <v>120.09351672947794</v>
      </c>
      <c r="H187" s="701">
        <f t="shared" si="55"/>
        <v>8.3268441730505321E-3</v>
      </c>
      <c r="I187" s="701">
        <f t="shared" si="56"/>
        <v>1.1852308584207095E-3</v>
      </c>
      <c r="J187" s="701">
        <f t="shared" si="57"/>
        <v>843.71748583434203</v>
      </c>
      <c r="K187" s="700">
        <f t="shared" si="58"/>
        <v>4.8445178877804231E-2</v>
      </c>
      <c r="L187" s="699">
        <f t="shared" si="59"/>
        <v>-1.3147494361766112</v>
      </c>
      <c r="M187" s="496">
        <v>25</v>
      </c>
      <c r="N187" s="702"/>
      <c r="O187" s="702" t="s">
        <v>671</v>
      </c>
      <c r="P187" s="146">
        <f>VLOOKUP(O187,References!$B$7:$F$197,5,FALSE)</f>
        <v>83</v>
      </c>
    </row>
    <row r="188" spans="1:16" x14ac:dyDescent="0.2">
      <c r="A188" s="905"/>
      <c r="B188" s="906"/>
      <c r="C188" s="907"/>
      <c r="D188" s="732">
        <v>0.2302449999999997</v>
      </c>
      <c r="E188" s="497" t="s">
        <v>667</v>
      </c>
      <c r="F188" s="698" t="s">
        <v>674</v>
      </c>
      <c r="G188" s="701">
        <f t="shared" si="54"/>
        <v>4212.2486400341413</v>
      </c>
      <c r="H188" s="701">
        <f t="shared" si="55"/>
        <v>2.3740288987116742E-4</v>
      </c>
      <c r="I188" s="700">
        <f t="shared" si="56"/>
        <v>4.1571661880425922E-2</v>
      </c>
      <c r="J188" s="699">
        <f t="shared" si="57"/>
        <v>24.054847816195952</v>
      </c>
      <c r="K188" s="699">
        <f t="shared" si="58"/>
        <v>1.6992019586195743</v>
      </c>
      <c r="L188" s="699">
        <f t="shared" si="59"/>
        <v>0.2302449999999997</v>
      </c>
      <c r="M188" s="496">
        <v>25</v>
      </c>
      <c r="N188" s="702"/>
      <c r="O188" s="702" t="s">
        <v>671</v>
      </c>
      <c r="P188" s="146">
        <f>VLOOKUP(O188,References!$B$7:$F$197,5,FALSE)</f>
        <v>83</v>
      </c>
    </row>
    <row r="189" spans="1:16" x14ac:dyDescent="0.2">
      <c r="A189" s="905"/>
      <c r="B189" s="906"/>
      <c r="C189" s="907"/>
      <c r="D189" s="497">
        <v>151</v>
      </c>
      <c r="E189" s="497" t="s">
        <v>669</v>
      </c>
      <c r="F189" s="698" t="s">
        <v>668</v>
      </c>
      <c r="G189" s="701">
        <f t="shared" si="54"/>
        <v>151</v>
      </c>
      <c r="H189" s="701">
        <f t="shared" si="55"/>
        <v>6.6225165562913907E-3</v>
      </c>
      <c r="I189" s="701">
        <f t="shared" si="56"/>
        <v>1.4902541327411795E-3</v>
      </c>
      <c r="J189" s="701">
        <f t="shared" si="57"/>
        <v>671.02649006622516</v>
      </c>
      <c r="K189" s="700">
        <f t="shared" si="58"/>
        <v>6.0912713773106045E-2</v>
      </c>
      <c r="L189" s="699">
        <f t="shared" si="59"/>
        <v>-1.215292051451939</v>
      </c>
      <c r="M189" s="496">
        <v>25</v>
      </c>
      <c r="N189" s="702"/>
      <c r="O189" s="702" t="s">
        <v>683</v>
      </c>
      <c r="P189" s="146">
        <f>VLOOKUP(O189,References!$B$7:$F$197,5,FALSE)</f>
        <v>78</v>
      </c>
    </row>
    <row r="190" spans="1:16" ht="16" x14ac:dyDescent="0.2">
      <c r="A190" s="905"/>
      <c r="B190" s="906"/>
      <c r="C190" s="907"/>
      <c r="D190" s="497">
        <v>2.6700000000000001E-9</v>
      </c>
      <c r="E190" s="496" t="s">
        <v>675</v>
      </c>
      <c r="F190" s="698" t="s">
        <v>676</v>
      </c>
      <c r="G190" s="701">
        <f t="shared" si="54"/>
        <v>2.7053774999999999E-4</v>
      </c>
      <c r="H190" s="701">
        <f t="shared" si="55"/>
        <v>3696.3418229064155</v>
      </c>
      <c r="I190" s="701">
        <f t="shared" si="56"/>
        <v>2.6700000000000001E-9</v>
      </c>
      <c r="J190" s="701">
        <f t="shared" si="57"/>
        <v>374531835.20599252</v>
      </c>
      <c r="K190" s="701">
        <f t="shared" si="58"/>
        <v>1.0913369887794782E-7</v>
      </c>
      <c r="L190" s="699">
        <f t="shared" si="59"/>
        <v>-6.9620411249668024</v>
      </c>
      <c r="M190" s="704">
        <v>25</v>
      </c>
      <c r="N190" s="702"/>
      <c r="O190" s="702" t="s">
        <v>677</v>
      </c>
      <c r="P190" s="146">
        <f>VLOOKUP(O190,References!$B$7:$F$197,5,FALSE)</f>
        <v>23</v>
      </c>
    </row>
    <row r="191" spans="1:16" ht="16" x14ac:dyDescent="0.2">
      <c r="A191" s="905"/>
      <c r="B191" s="906"/>
      <c r="C191" s="907"/>
      <c r="D191" s="497">
        <v>0.18</v>
      </c>
      <c r="E191" s="496" t="s">
        <v>667</v>
      </c>
      <c r="F191" s="698" t="s">
        <v>672</v>
      </c>
      <c r="G191" s="701">
        <f t="shared" si="54"/>
        <v>3752.0532965447051</v>
      </c>
      <c r="H191" s="701">
        <f t="shared" si="55"/>
        <v>2.6652073437253882E-4</v>
      </c>
      <c r="I191" s="700">
        <f t="shared" si="56"/>
        <v>3.7029886963184995E-2</v>
      </c>
      <c r="J191" s="699">
        <f t="shared" si="57"/>
        <v>27.005213410297394</v>
      </c>
      <c r="K191" s="699">
        <f t="shared" si="58"/>
        <v>1.5135612484362082</v>
      </c>
      <c r="L191" s="699">
        <f t="shared" si="59"/>
        <v>0.18</v>
      </c>
      <c r="M191" s="704">
        <v>25</v>
      </c>
      <c r="N191" s="702"/>
      <c r="O191" s="702" t="s">
        <v>532</v>
      </c>
      <c r="P191" s="146">
        <f>VLOOKUP(O191,References!$B$7:$F$197,5,FALSE)</f>
        <v>77</v>
      </c>
    </row>
    <row r="192" spans="1:16" ht="16" x14ac:dyDescent="0.2">
      <c r="A192" s="905"/>
      <c r="B192" s="906"/>
      <c r="C192" s="907"/>
      <c r="D192" s="497">
        <v>0.85</v>
      </c>
      <c r="E192" s="496" t="s">
        <v>667</v>
      </c>
      <c r="F192" s="698" t="s">
        <v>670</v>
      </c>
      <c r="G192" s="701">
        <f t="shared" si="54"/>
        <v>17549.671787764357</v>
      </c>
      <c r="H192" s="701">
        <f t="shared" si="55"/>
        <v>5.6981122615478238E-5</v>
      </c>
      <c r="I192" s="700">
        <f t="shared" si="56"/>
        <v>0.17320179410574313</v>
      </c>
      <c r="J192" s="699">
        <f t="shared" si="57"/>
        <v>5.7736122490133113</v>
      </c>
      <c r="K192" s="699">
        <f t="shared" si="58"/>
        <v>7.0794578438413795</v>
      </c>
      <c r="L192" s="699">
        <f t="shared" si="59"/>
        <v>0.85</v>
      </c>
      <c r="M192" s="704">
        <v>25</v>
      </c>
      <c r="N192" s="702"/>
      <c r="O192" s="702" t="s">
        <v>532</v>
      </c>
      <c r="P192" s="146">
        <f>VLOOKUP(O192,References!$B$7:$F$197,5,FALSE)</f>
        <v>77</v>
      </c>
    </row>
    <row r="193" spans="1:16" ht="16" x14ac:dyDescent="0.2">
      <c r="A193" s="905"/>
      <c r="B193" s="906"/>
      <c r="C193" s="907"/>
      <c r="D193" s="497">
        <v>-0.87</v>
      </c>
      <c r="E193" s="496" t="s">
        <v>667</v>
      </c>
      <c r="F193" s="698" t="s">
        <v>673</v>
      </c>
      <c r="G193" s="701">
        <f t="shared" si="54"/>
        <v>334.40210204732801</v>
      </c>
      <c r="H193" s="701">
        <f t="shared" si="55"/>
        <v>2.9904118242010027E-3</v>
      </c>
      <c r="I193" s="701">
        <f t="shared" si="56"/>
        <v>3.3002921494925167E-3</v>
      </c>
      <c r="J193" s="701">
        <f t="shared" si="57"/>
        <v>303.00347808716549</v>
      </c>
      <c r="K193" s="700">
        <f t="shared" si="58"/>
        <v>0.13489628825916533</v>
      </c>
      <c r="L193" s="699">
        <f t="shared" si="59"/>
        <v>-0.87</v>
      </c>
      <c r="M193" s="704">
        <v>25</v>
      </c>
      <c r="N193" s="702"/>
      <c r="O193" s="702" t="s">
        <v>532</v>
      </c>
      <c r="P193" s="146">
        <f>VLOOKUP(O193,References!$B$7:$F$197,5,FALSE)</f>
        <v>77</v>
      </c>
    </row>
    <row r="194" spans="1:16" ht="18" customHeight="1" x14ac:dyDescent="0.2">
      <c r="A194" s="913" t="s">
        <v>84</v>
      </c>
      <c r="B194" s="915" t="s">
        <v>83</v>
      </c>
      <c r="C194" s="917" t="s">
        <v>27</v>
      </c>
      <c r="D194" s="499">
        <v>-1.44</v>
      </c>
      <c r="E194" s="499" t="s">
        <v>667</v>
      </c>
      <c r="F194" s="705" t="s">
        <v>670</v>
      </c>
      <c r="G194" s="706">
        <f t="shared" ref="G194:G211" si="60">IF(ISBLANK(D194),"",IF(E194="log",K194*R_Pa*(M194+273.15)*0.001,IF(E194="dimensionless",K194*R_Pa*(M194+273.15)*0.001,IF(E194="Pa-m3/mol",D194,IF(E194="log Pa-m3/mol",10^D194,IF(E194="mol/dm3-atm",I194*101325,IF(E194="atm-m3/mol",I194*101325,0)))))))</f>
        <v>90.005489616670374</v>
      </c>
      <c r="H194" s="707">
        <f t="shared" si="55"/>
        <v>1.1110433421994128E-2</v>
      </c>
      <c r="I194" s="708">
        <f t="shared" ref="I194:I211" si="61">IF(ISBLANK(D194),"",IF(E194="log",K194*R_atm*(M194+273.15)*0.001,IF(E194="dimensionless",K194*R_atm*(M194+273.15)*0.001,IF(E194="Pa-m3/mol",D194/101325,IF(E194="log Pa-m3/mol",(10^D194)/101325,IF(E194="mol/dm3-atm",1/(D194*1000),IF(E194="atm-m3/mol",D194,0)))))))</f>
        <v>8.8828511834858825E-4</v>
      </c>
      <c r="J194" s="708">
        <f t="shared" si="57"/>
        <v>1125.7646664835509</v>
      </c>
      <c r="K194" s="707">
        <f t="shared" ref="K194:K211" si="62">IF(ISBLANK(D194),"",IF(E194="log",10^D194,IF(E194="dimensionless",D194,I194/(R_atm*(M194+273.15)*0.001))))</f>
        <v>3.6307805477010131E-2</v>
      </c>
      <c r="L194" s="706">
        <f t="shared" si="59"/>
        <v>-1.44</v>
      </c>
      <c r="M194" s="721">
        <v>25</v>
      </c>
      <c r="N194" s="709"/>
      <c r="O194" s="709" t="s">
        <v>591</v>
      </c>
      <c r="P194" s="188">
        <f>VLOOKUP(O194,References!$B$7:$F$197,5,FALSE)</f>
        <v>65</v>
      </c>
    </row>
    <row r="195" spans="1:16" ht="18" customHeight="1" x14ac:dyDescent="0.2">
      <c r="A195" s="905"/>
      <c r="B195" s="906"/>
      <c r="C195" s="907"/>
      <c r="D195" s="496">
        <v>0.79</v>
      </c>
      <c r="E195" s="496" t="s">
        <v>667</v>
      </c>
      <c r="F195" s="698" t="s">
        <v>673</v>
      </c>
      <c r="G195" s="701">
        <f>IF(ISBLANK(D195),"",IF(E195="log",K195*R_Pa*(M195+273.15)*0.001,IF(E195="dimensionless",K195*R_Pa*(M195+273.15)*0.001,IF(E195="Pa-m3/mol",D195,IF(E195="log Pa-m3/mol",10^D195,IF(E195="mol/dm3-atm",I195*101325,IF(E195="atm-m3/mol",I195*101325,0)))))))</f>
        <v>15285.125142822193</v>
      </c>
      <c r="H195" s="701">
        <f t="shared" si="55"/>
        <v>6.5423082287919263E-5</v>
      </c>
      <c r="I195" s="700">
        <f>IF(ISBLANK(D195),"",IF(E195="log",K195*R_atm*(M195+273.15)*0.001,IF(E195="dimensionless",K195*R_atm*(M195+273.15)*0.001,IF(E195="Pa-m3/mol",D195/101325,IF(E195="log Pa-m3/mol",(10^D195)/101325,IF(E195="mol/dm3-atm",1/(D195*1000),IF(E195="atm-m3/mol",D195,0)))))))</f>
        <v>0.15085245638117198</v>
      </c>
      <c r="J195" s="699">
        <f t="shared" si="57"/>
        <v>6.6289938128233938</v>
      </c>
      <c r="K195" s="699">
        <f>IF(ISBLANK(D195),"",IF(E195="log",10^D195,IF(E195="dimensionless",D195,I195/(R_atm*(M195+273.15)*0.001))))</f>
        <v>6.1659500186148231</v>
      </c>
      <c r="L195" s="699">
        <f t="shared" si="59"/>
        <v>0.79</v>
      </c>
      <c r="M195" s="704">
        <v>25</v>
      </c>
      <c r="N195" s="702"/>
      <c r="O195" s="702" t="s">
        <v>591</v>
      </c>
      <c r="P195" s="146">
        <f>VLOOKUP(O195,References!$B$7:$F$197,5,FALSE)</f>
        <v>65</v>
      </c>
    </row>
    <row r="196" spans="1:16" ht="16" x14ac:dyDescent="0.2">
      <c r="A196" s="905"/>
      <c r="B196" s="906"/>
      <c r="C196" s="907"/>
      <c r="D196" s="496">
        <v>-0.56000000000000005</v>
      </c>
      <c r="E196" s="496" t="s">
        <v>667</v>
      </c>
      <c r="F196" s="698" t="s">
        <v>668</v>
      </c>
      <c r="G196" s="701">
        <f t="shared" si="60"/>
        <v>682.76146052728188</v>
      </c>
      <c r="H196" s="701">
        <f t="shared" si="55"/>
        <v>1.4646403726826082E-3</v>
      </c>
      <c r="I196" s="701">
        <f t="shared" si="61"/>
        <v>6.738331710113836E-3</v>
      </c>
      <c r="J196" s="701">
        <f t="shared" si="57"/>
        <v>148.40468576206473</v>
      </c>
      <c r="K196" s="700">
        <f t="shared" si="62"/>
        <v>0.27542287033381663</v>
      </c>
      <c r="L196" s="699">
        <f t="shared" si="59"/>
        <v>-0.56000000000000005</v>
      </c>
      <c r="M196" s="704">
        <v>25</v>
      </c>
      <c r="N196" s="702"/>
      <c r="O196" s="702" t="s">
        <v>592</v>
      </c>
      <c r="P196" s="146">
        <f>VLOOKUP(O196,References!$B$7:$F$197,5,FALSE)</f>
        <v>25</v>
      </c>
    </row>
    <row r="197" spans="1:16" ht="16" x14ac:dyDescent="0.2">
      <c r="A197" s="905"/>
      <c r="B197" s="906"/>
      <c r="C197" s="907"/>
      <c r="D197" s="496">
        <f>-0.67</f>
        <v>-0.67</v>
      </c>
      <c r="E197" s="496" t="s">
        <v>667</v>
      </c>
      <c r="F197" s="698" t="s">
        <v>583</v>
      </c>
      <c r="G197" s="701">
        <f t="shared" si="60"/>
        <v>529.99161507949668</v>
      </c>
      <c r="H197" s="701">
        <f t="shared" si="55"/>
        <v>1.8868223035000355E-3</v>
      </c>
      <c r="I197" s="701">
        <f t="shared" si="61"/>
        <v>5.2306105608635458E-3</v>
      </c>
      <c r="J197" s="701">
        <f t="shared" si="57"/>
        <v>191.18226990214032</v>
      </c>
      <c r="K197" s="700">
        <f t="shared" si="62"/>
        <v>0.21379620895022314</v>
      </c>
      <c r="L197" s="699">
        <f t="shared" si="59"/>
        <v>-0.67</v>
      </c>
      <c r="M197" s="496">
        <v>25</v>
      </c>
      <c r="N197" s="702"/>
      <c r="O197" s="702" t="s">
        <v>592</v>
      </c>
      <c r="P197" s="146">
        <f>VLOOKUP(O197,References!$B$7:$F$197,5,FALSE)</f>
        <v>25</v>
      </c>
    </row>
    <row r="198" spans="1:16" x14ac:dyDescent="0.2">
      <c r="A198" s="905"/>
      <c r="B198" s="906"/>
      <c r="C198" s="907"/>
      <c r="D198" s="497">
        <v>2.4</v>
      </c>
      <c r="E198" s="497" t="s">
        <v>667</v>
      </c>
      <c r="F198" s="698" t="s">
        <v>668</v>
      </c>
      <c r="G198" s="701">
        <f t="shared" si="60"/>
        <v>622685.85269535333</v>
      </c>
      <c r="H198" s="701">
        <f t="shared" si="55"/>
        <v>1.6059462338375081E-6</v>
      </c>
      <c r="I198" s="699">
        <f t="shared" si="61"/>
        <v>6.1454315587994648</v>
      </c>
      <c r="J198" s="700">
        <f t="shared" si="57"/>
        <v>0.16272250214358486</v>
      </c>
      <c r="K198" s="701">
        <f t="shared" si="62"/>
        <v>251.18864315095806</v>
      </c>
      <c r="L198" s="699">
        <f t="shared" si="59"/>
        <v>2.4</v>
      </c>
      <c r="M198" s="497">
        <v>25</v>
      </c>
      <c r="N198" s="702"/>
      <c r="O198" s="702" t="s">
        <v>593</v>
      </c>
      <c r="P198" s="146">
        <f>VLOOKUP(O198,References!$B$7:$F$197,5,FALSE)</f>
        <v>40</v>
      </c>
    </row>
    <row r="199" spans="1:16" ht="16" x14ac:dyDescent="0.2">
      <c r="A199" s="905"/>
      <c r="B199" s="906"/>
      <c r="C199" s="907"/>
      <c r="D199" s="496">
        <v>1.92</v>
      </c>
      <c r="E199" s="496" t="s">
        <v>682</v>
      </c>
      <c r="F199" s="698" t="s">
        <v>668</v>
      </c>
      <c r="G199" s="699">
        <f t="shared" si="60"/>
        <v>83.176377110267126</v>
      </c>
      <c r="H199" s="700">
        <f t="shared" si="55"/>
        <v>1.2022644346174125E-2</v>
      </c>
      <c r="I199" s="701">
        <f t="shared" si="61"/>
        <v>8.2088701811267831E-4</v>
      </c>
      <c r="J199" s="701">
        <f t="shared" si="57"/>
        <v>1218.1944383760931</v>
      </c>
      <c r="K199" s="700">
        <f t="shared" si="62"/>
        <v>3.3552972527163119E-2</v>
      </c>
      <c r="L199" s="699">
        <f t="shared" si="59"/>
        <v>-1.4742689987451083</v>
      </c>
      <c r="M199" s="496">
        <v>25</v>
      </c>
      <c r="N199" s="702"/>
      <c r="O199" s="702" t="s">
        <v>524</v>
      </c>
      <c r="P199" s="146">
        <f>VLOOKUP(O199,References!$B$7:$F$197,5,FALSE)</f>
        <v>48</v>
      </c>
    </row>
    <row r="200" spans="1:16" x14ac:dyDescent="0.2">
      <c r="A200" s="905"/>
      <c r="B200" s="906"/>
      <c r="C200" s="907"/>
      <c r="D200" s="497">
        <v>320</v>
      </c>
      <c r="E200" s="497" t="s">
        <v>669</v>
      </c>
      <c r="F200" s="698" t="s">
        <v>681</v>
      </c>
      <c r="G200" s="701">
        <f t="shared" si="60"/>
        <v>320</v>
      </c>
      <c r="H200" s="701">
        <f t="shared" si="55"/>
        <v>3.1250000000000002E-3</v>
      </c>
      <c r="I200" s="701">
        <f t="shared" si="61"/>
        <v>3.1581544534912409E-3</v>
      </c>
      <c r="J200" s="701">
        <f t="shared" si="57"/>
        <v>316.640625</v>
      </c>
      <c r="K200" s="700">
        <f t="shared" si="62"/>
        <v>0.12908654574433068</v>
      </c>
      <c r="L200" s="699">
        <f t="shared" si="59"/>
        <v>-0.88911902042520252</v>
      </c>
      <c r="M200" s="704">
        <v>25</v>
      </c>
      <c r="N200" s="702"/>
      <c r="O200" s="702" t="s">
        <v>590</v>
      </c>
      <c r="P200" s="146">
        <f>VLOOKUP(O200,References!$B$7:$F$197,5,FALSE)</f>
        <v>81</v>
      </c>
    </row>
    <row r="201" spans="1:16" x14ac:dyDescent="0.2">
      <c r="A201" s="905"/>
      <c r="B201" s="906"/>
      <c r="C201" s="907"/>
      <c r="D201" s="497">
        <v>0.16</v>
      </c>
      <c r="E201" s="497" t="s">
        <v>667</v>
      </c>
      <c r="F201" s="698" t="s">
        <v>672</v>
      </c>
      <c r="G201" s="701">
        <f t="shared" si="60"/>
        <v>3583.1830805574814</v>
      </c>
      <c r="H201" s="701">
        <f t="shared" si="55"/>
        <v>2.7908146960897609E-4</v>
      </c>
      <c r="I201" s="700">
        <f t="shared" si="61"/>
        <v>3.5363267511053495E-2</v>
      </c>
      <c r="J201" s="699">
        <f t="shared" si="57"/>
        <v>28.277929908129391</v>
      </c>
      <c r="K201" s="699">
        <f t="shared" si="62"/>
        <v>1.4454397707459274</v>
      </c>
      <c r="L201" s="699">
        <f t="shared" si="59"/>
        <v>0.16</v>
      </c>
      <c r="M201" s="497">
        <v>25</v>
      </c>
      <c r="N201" s="702"/>
      <c r="O201" s="702" t="s">
        <v>544</v>
      </c>
      <c r="P201" s="146">
        <f>VLOOKUP(O201,References!$B$7:$F$197,5,FALSE)</f>
        <v>7</v>
      </c>
    </row>
    <row r="202" spans="1:16" x14ac:dyDescent="0.2">
      <c r="A202" s="905"/>
      <c r="B202" s="906"/>
      <c r="C202" s="907"/>
      <c r="D202" s="497">
        <v>1.36</v>
      </c>
      <c r="E202" s="497" t="s">
        <v>667</v>
      </c>
      <c r="F202" s="698" t="s">
        <v>670</v>
      </c>
      <c r="G202" s="701">
        <f t="shared" si="60"/>
        <v>56789.624717173967</v>
      </c>
      <c r="H202" s="701">
        <f t="shared" si="55"/>
        <v>1.7608850295810922E-5</v>
      </c>
      <c r="I202" s="700">
        <f t="shared" si="61"/>
        <v>0.56047001941449959</v>
      </c>
      <c r="J202" s="699">
        <f t="shared" si="57"/>
        <v>1.7842167562230351</v>
      </c>
      <c r="K202" s="699">
        <f t="shared" si="62"/>
        <v>22.908676527677738</v>
      </c>
      <c r="L202" s="699">
        <f t="shared" si="59"/>
        <v>1.36</v>
      </c>
      <c r="M202" s="497">
        <v>25</v>
      </c>
      <c r="N202" s="702"/>
      <c r="O202" s="702" t="s">
        <v>544</v>
      </c>
      <c r="P202" s="146">
        <f>VLOOKUP(O202,References!$B$7:$F$197,5,FALSE)</f>
        <v>7</v>
      </c>
    </row>
    <row r="203" spans="1:16" x14ac:dyDescent="0.2">
      <c r="A203" s="905"/>
      <c r="B203" s="906"/>
      <c r="C203" s="907"/>
      <c r="D203" s="732">
        <v>0.78778158722296066</v>
      </c>
      <c r="E203" s="497" t="s">
        <v>667</v>
      </c>
      <c r="F203" s="698" t="s">
        <v>673</v>
      </c>
      <c r="G203" s="701">
        <f t="shared" si="60"/>
        <v>15207.246511370528</v>
      </c>
      <c r="H203" s="701">
        <f t="shared" si="55"/>
        <v>6.5758123882077898E-5</v>
      </c>
      <c r="I203" s="700">
        <f t="shared" si="61"/>
        <v>0.15008385404757549</v>
      </c>
      <c r="J203" s="699">
        <f t="shared" si="57"/>
        <v>6.6629419023515171</v>
      </c>
      <c r="K203" s="699">
        <f t="shared" si="62"/>
        <v>6.134534132610475</v>
      </c>
      <c r="L203" s="699">
        <f t="shared" si="59"/>
        <v>0.78778158722296066</v>
      </c>
      <c r="M203" s="496">
        <v>25</v>
      </c>
      <c r="N203" s="702"/>
      <c r="O203" s="702" t="s">
        <v>671</v>
      </c>
      <c r="P203" s="146">
        <f>VLOOKUP(O203,References!$B$7:$F$197,5,FALSE)</f>
        <v>83</v>
      </c>
    </row>
    <row r="204" spans="1:16" x14ac:dyDescent="0.2">
      <c r="A204" s="905"/>
      <c r="B204" s="906"/>
      <c r="C204" s="907"/>
      <c r="D204" s="732">
        <v>-1.3742193640368701</v>
      </c>
      <c r="E204" s="497" t="s">
        <v>667</v>
      </c>
      <c r="F204" s="698" t="s">
        <v>670</v>
      </c>
      <c r="G204" s="701">
        <f t="shared" si="60"/>
        <v>104.72482292631852</v>
      </c>
      <c r="H204" s="701">
        <f t="shared" si="55"/>
        <v>9.5488344793246607E-3</v>
      </c>
      <c r="I204" s="701">
        <f t="shared" si="61"/>
        <v>1.0335536434869866E-3</v>
      </c>
      <c r="J204" s="701">
        <f t="shared" si="57"/>
        <v>967.53565361756762</v>
      </c>
      <c r="K204" s="700">
        <f t="shared" si="62"/>
        <v>4.2245517641391242E-2</v>
      </c>
      <c r="L204" s="699">
        <f t="shared" si="59"/>
        <v>-1.3742193640368701</v>
      </c>
      <c r="M204" s="496">
        <v>25</v>
      </c>
      <c r="N204" s="702"/>
      <c r="O204" s="702" t="s">
        <v>671</v>
      </c>
      <c r="P204" s="146">
        <f>VLOOKUP(O204,References!$B$7:$F$197,5,FALSE)</f>
        <v>83</v>
      </c>
    </row>
    <row r="205" spans="1:16" x14ac:dyDescent="0.2">
      <c r="A205" s="905"/>
      <c r="B205" s="906"/>
      <c r="C205" s="907"/>
      <c r="D205" s="732">
        <v>-0.9307494361766111</v>
      </c>
      <c r="E205" s="497" t="s">
        <v>667</v>
      </c>
      <c r="F205" s="698" t="s">
        <v>672</v>
      </c>
      <c r="G205" s="701">
        <f t="shared" si="60"/>
        <v>290.74989232676336</v>
      </c>
      <c r="H205" s="701">
        <f t="shared" si="55"/>
        <v>3.4393821851398517E-3</v>
      </c>
      <c r="I205" s="701">
        <f t="shared" si="61"/>
        <v>2.8694783353245944E-3</v>
      </c>
      <c r="J205" s="701">
        <f t="shared" si="57"/>
        <v>348.49539990929406</v>
      </c>
      <c r="K205" s="700">
        <f t="shared" si="62"/>
        <v>0.11728718523749407</v>
      </c>
      <c r="L205" s="699">
        <f t="shared" si="59"/>
        <v>-0.9307494361766111</v>
      </c>
      <c r="M205" s="496">
        <v>25</v>
      </c>
      <c r="N205" s="702"/>
      <c r="O205" s="702" t="s">
        <v>671</v>
      </c>
      <c r="P205" s="146">
        <f>VLOOKUP(O205,References!$B$7:$F$197,5,FALSE)</f>
        <v>83</v>
      </c>
    </row>
    <row r="206" spans="1:16" x14ac:dyDescent="0.2">
      <c r="A206" s="905"/>
      <c r="B206" s="906"/>
      <c r="C206" s="907"/>
      <c r="D206" s="732">
        <v>1.6088550000000001</v>
      </c>
      <c r="E206" s="497" t="s">
        <v>667</v>
      </c>
      <c r="F206" s="698" t="s">
        <v>674</v>
      </c>
      <c r="G206" s="701">
        <f t="shared" si="60"/>
        <v>100721.92066743325</v>
      </c>
      <c r="H206" s="701">
        <f t="shared" si="55"/>
        <v>9.9283253672438478E-6</v>
      </c>
      <c r="I206" s="700">
        <f t="shared" si="61"/>
        <v>0.99404806975014681</v>
      </c>
      <c r="J206" s="699">
        <f t="shared" si="57"/>
        <v>1.0059875678359791</v>
      </c>
      <c r="K206" s="699">
        <f t="shared" si="62"/>
        <v>40.630765061542235</v>
      </c>
      <c r="L206" s="699">
        <f t="shared" si="59"/>
        <v>1.6088550000000001</v>
      </c>
      <c r="M206" s="496">
        <v>25</v>
      </c>
      <c r="N206" s="702"/>
      <c r="O206" s="702" t="s">
        <v>671</v>
      </c>
      <c r="P206" s="146">
        <f>VLOOKUP(O206,References!$B$7:$F$197,5,FALSE)</f>
        <v>83</v>
      </c>
    </row>
    <row r="207" spans="1:16" x14ac:dyDescent="0.2">
      <c r="A207" s="905"/>
      <c r="B207" s="906"/>
      <c r="C207" s="907"/>
      <c r="D207" s="497">
        <v>5726</v>
      </c>
      <c r="E207" s="497" t="s">
        <v>669</v>
      </c>
      <c r="F207" s="698" t="s">
        <v>668</v>
      </c>
      <c r="G207" s="701">
        <f t="shared" si="60"/>
        <v>5726</v>
      </c>
      <c r="H207" s="701">
        <f t="shared" si="55"/>
        <v>1.7464198393293747E-4</v>
      </c>
      <c r="I207" s="700">
        <f t="shared" si="61"/>
        <v>5.6511226252158896E-2</v>
      </c>
      <c r="J207" s="699">
        <f t="shared" si="57"/>
        <v>17.695599022004888</v>
      </c>
      <c r="K207" s="699">
        <f t="shared" si="62"/>
        <v>2.3098423779126174</v>
      </c>
      <c r="L207" s="699">
        <f t="shared" si="59"/>
        <v>0.36358234494047142</v>
      </c>
      <c r="M207" s="496">
        <v>25</v>
      </c>
      <c r="N207" s="702"/>
      <c r="O207" s="702" t="s">
        <v>683</v>
      </c>
      <c r="P207" s="146">
        <f>VLOOKUP(O207,References!$B$7:$F$197,5,FALSE)</f>
        <v>78</v>
      </c>
    </row>
    <row r="208" spans="1:16" ht="16" x14ac:dyDescent="0.2">
      <c r="A208" s="905"/>
      <c r="B208" s="906"/>
      <c r="C208" s="907"/>
      <c r="D208" s="497">
        <v>2.7599999999999998E-10</v>
      </c>
      <c r="E208" s="496" t="s">
        <v>675</v>
      </c>
      <c r="F208" s="698" t="s">
        <v>676</v>
      </c>
      <c r="G208" s="701">
        <f t="shared" si="60"/>
        <v>2.7965699999999999E-5</v>
      </c>
      <c r="H208" s="701">
        <f t="shared" si="55"/>
        <v>35758.089373768584</v>
      </c>
      <c r="I208" s="701">
        <f t="shared" si="61"/>
        <v>2.7599999999999998E-10</v>
      </c>
      <c r="J208" s="701">
        <f t="shared" si="57"/>
        <v>3623188405.797102</v>
      </c>
      <c r="K208" s="701">
        <f t="shared" si="62"/>
        <v>1.1281236288506963E-8</v>
      </c>
      <c r="L208" s="699">
        <f t="shared" si="59"/>
        <v>-7.9476433042661601</v>
      </c>
      <c r="M208" s="704">
        <v>25</v>
      </c>
      <c r="N208" s="702"/>
      <c r="O208" s="702" t="s">
        <v>677</v>
      </c>
      <c r="P208" s="146">
        <f>VLOOKUP(O208,References!$B$7:$F$197,5,FALSE)</f>
        <v>23</v>
      </c>
    </row>
    <row r="209" spans="1:16" ht="16" x14ac:dyDescent="0.2">
      <c r="A209" s="905"/>
      <c r="B209" s="906"/>
      <c r="C209" s="907"/>
      <c r="D209" s="497">
        <v>0.55000000000000004</v>
      </c>
      <c r="E209" s="496" t="s">
        <v>667</v>
      </c>
      <c r="F209" s="698" t="s">
        <v>672</v>
      </c>
      <c r="G209" s="701">
        <f t="shared" si="60"/>
        <v>8795.6714543762046</v>
      </c>
      <c r="H209" s="701">
        <f t="shared" si="55"/>
        <v>1.1369228661928468E-4</v>
      </c>
      <c r="I209" s="700">
        <f t="shared" si="61"/>
        <v>8.6806528047137801E-2</v>
      </c>
      <c r="J209" s="699">
        <f t="shared" si="57"/>
        <v>11.519870941698978</v>
      </c>
      <c r="K209" s="699">
        <f t="shared" si="62"/>
        <v>3.5481338923357555</v>
      </c>
      <c r="L209" s="699">
        <f t="shared" si="59"/>
        <v>0.55000000000000004</v>
      </c>
      <c r="M209" s="704">
        <v>25</v>
      </c>
      <c r="N209" s="702"/>
      <c r="O209" s="702" t="s">
        <v>532</v>
      </c>
      <c r="P209" s="146">
        <f>VLOOKUP(O209,References!$B$7:$F$197,5,FALSE)</f>
        <v>77</v>
      </c>
    </row>
    <row r="210" spans="1:16" ht="16" x14ac:dyDescent="0.2">
      <c r="A210" s="905"/>
      <c r="B210" s="906"/>
      <c r="C210" s="907"/>
      <c r="D210" s="497">
        <v>0.43</v>
      </c>
      <c r="E210" s="496" t="s">
        <v>667</v>
      </c>
      <c r="F210" s="698" t="s">
        <v>670</v>
      </c>
      <c r="G210" s="701">
        <f t="shared" si="60"/>
        <v>6672.1991226141145</v>
      </c>
      <c r="H210" s="701">
        <f t="shared" si="55"/>
        <v>1.4987562295775848E-4</v>
      </c>
      <c r="I210" s="700">
        <f t="shared" si="61"/>
        <v>6.5849485542700606E-2</v>
      </c>
      <c r="J210" s="699">
        <f t="shared" si="57"/>
        <v>15.186147496194822</v>
      </c>
      <c r="K210" s="699">
        <f t="shared" si="62"/>
        <v>2.691534803926916</v>
      </c>
      <c r="L210" s="699">
        <f t="shared" si="59"/>
        <v>0.43</v>
      </c>
      <c r="M210" s="704">
        <v>25</v>
      </c>
      <c r="N210" s="702"/>
      <c r="O210" s="702" t="s">
        <v>532</v>
      </c>
      <c r="P210" s="146">
        <f>VLOOKUP(O210,References!$B$7:$F$197,5,FALSE)</f>
        <v>77</v>
      </c>
    </row>
    <row r="211" spans="1:16" ht="16" x14ac:dyDescent="0.2">
      <c r="A211" s="914"/>
      <c r="B211" s="916"/>
      <c r="C211" s="918"/>
      <c r="D211" s="502">
        <v>-1.35</v>
      </c>
      <c r="E211" s="500" t="s">
        <v>667</v>
      </c>
      <c r="F211" s="710" t="s">
        <v>673</v>
      </c>
      <c r="G211" s="713">
        <f t="shared" si="60"/>
        <v>110.73094307706756</v>
      </c>
      <c r="H211" s="713">
        <f t="shared" si="55"/>
        <v>9.0308993332063516E-3</v>
      </c>
      <c r="I211" s="713">
        <f t="shared" si="61"/>
        <v>1.0928294406816481E-3</v>
      </c>
      <c r="J211" s="713">
        <f t="shared" si="57"/>
        <v>915.05587493713006</v>
      </c>
      <c r="K211" s="712">
        <f t="shared" si="62"/>
        <v>4.4668359215096293E-2</v>
      </c>
      <c r="L211" s="711">
        <f t="shared" si="59"/>
        <v>-1.35</v>
      </c>
      <c r="M211" s="714">
        <v>25</v>
      </c>
      <c r="N211" s="715"/>
      <c r="O211" s="715" t="s">
        <v>532</v>
      </c>
      <c r="P211" s="189">
        <f>VLOOKUP(O211,References!$B$7:$F$197,5,FALSE)</f>
        <v>77</v>
      </c>
    </row>
    <row r="212" spans="1:16" ht="18" customHeight="1" x14ac:dyDescent="0.2">
      <c r="A212" s="913" t="s">
        <v>86</v>
      </c>
      <c r="B212" s="915" t="s">
        <v>85</v>
      </c>
      <c r="C212" s="917" t="s">
        <v>28</v>
      </c>
      <c r="D212" s="499">
        <v>0.08</v>
      </c>
      <c r="E212" s="499" t="s">
        <v>667</v>
      </c>
      <c r="F212" s="705" t="s">
        <v>670</v>
      </c>
      <c r="G212" s="708">
        <f t="shared" ref="G212:G230" si="63">IF(ISBLANK(D212),"",IF(E212="log",K212*R_Pa*(M212+273.15)*0.001,IF(E212="dimensionless",K212*R_Pa*(M212+273.15)*0.001,IF(E212="Pa-m3/mol",D212,IF(E212="log Pa-m3/mol",10^D212,IF(E212="mol/dm3-atm",I212*101325,IF(E212="atm-m3/mol",I212*101325,0)))))))</f>
        <v>2980.3618716357769</v>
      </c>
      <c r="H212" s="708">
        <f t="shared" si="55"/>
        <v>3.3552972527163229E-4</v>
      </c>
      <c r="I212" s="707">
        <f t="shared" ref="I212:I230" si="64">IF(ISBLANK(D212),"",IF(E212="log",K212*R_atm*(M212+273.15)*0.001,IF(E212="dimensionless",K212*R_atm*(M212+273.15)*0.001,IF(E212="Pa-m3/mol",D212/101325,IF(E212="log Pa-m3/mol",(10^D212)/101325,IF(E212="mol/dm3-atm",1/(D212*1000),IF(E212="atm-m3/mol",D212,0)))))))</f>
        <v>2.9413884743506424E-2</v>
      </c>
      <c r="J212" s="706">
        <f t="shared" si="57"/>
        <v>33.997549413148008</v>
      </c>
      <c r="K212" s="706">
        <f t="shared" ref="K212:K230" si="65">IF(ISBLANK(D212),"",IF(E212="log",10^D212,IF(E212="dimensionless",D212,I212/(R_atm*(M212+273.15)*0.001))))</f>
        <v>1.2022644346174129</v>
      </c>
      <c r="L212" s="706">
        <f t="shared" si="59"/>
        <v>0.08</v>
      </c>
      <c r="M212" s="721">
        <v>25</v>
      </c>
      <c r="N212" s="709"/>
      <c r="O212" s="709" t="s">
        <v>591</v>
      </c>
      <c r="P212" s="188">
        <f>VLOOKUP(O212,References!$B$7:$F$197,5,FALSE)</f>
        <v>65</v>
      </c>
    </row>
    <row r="213" spans="1:16" ht="18" customHeight="1" x14ac:dyDescent="0.2">
      <c r="A213" s="905"/>
      <c r="B213" s="906"/>
      <c r="C213" s="907"/>
      <c r="D213" s="496">
        <v>2.29</v>
      </c>
      <c r="E213" s="496" t="s">
        <v>667</v>
      </c>
      <c r="F213" s="698" t="s">
        <v>673</v>
      </c>
      <c r="G213" s="701">
        <f>IF(ISBLANK(D213),"",IF(E213="log",K213*R_Pa*(M213+273.15)*0.001,IF(E213="dimensionless",K213*R_Pa*(M213+273.15)*0.001,IF(E213="Pa-m3/mol",D213,IF(E213="log Pa-m3/mol",10^D213,IF(E213="mol/dm3-atm",I213*101325,IF(E213="atm-m3/mol",I213*101325,0)))))))</f>
        <v>483358.0977202463</v>
      </c>
      <c r="H213" s="701">
        <f t="shared" si="55"/>
        <v>2.0688595157844465E-6</v>
      </c>
      <c r="I213" s="699">
        <f>IF(ISBLANK(D213),"",IF(E213="log",K213*R_atm*(M213+273.15)*0.001,IF(E213="dimensionless",K213*R_atm*(M213+273.15)*0.001,IF(E213="Pa-m3/mol",D213/101325,IF(E213="log Pa-m3/mol",(10^D213)/101325,IF(E213="mol/dm3-atm",1/(D213*1000),IF(E213="atm-m3/mol",D213,0)))))))</f>
        <v>4.7703735279570498</v>
      </c>
      <c r="J213" s="700">
        <f t="shared" si="57"/>
        <v>0.20962719043685829</v>
      </c>
      <c r="K213" s="701">
        <f>IF(ISBLANK(D213),"",IF(E213="log",10^D213,IF(E213="dimensionless",D213,I213/(R_atm*(M213+273.15)*0.001))))</f>
        <v>194.98445997580458</v>
      </c>
      <c r="L213" s="699">
        <f t="shared" si="59"/>
        <v>2.29</v>
      </c>
      <c r="M213" s="704">
        <v>25</v>
      </c>
      <c r="N213" s="702"/>
      <c r="O213" s="702" t="s">
        <v>591</v>
      </c>
      <c r="P213" s="146">
        <f>VLOOKUP(O213,References!$B$7:$F$197,5,FALSE)</f>
        <v>65</v>
      </c>
    </row>
    <row r="214" spans="1:16" ht="18" customHeight="1" x14ac:dyDescent="0.2">
      <c r="A214" s="905"/>
      <c r="B214" s="906"/>
      <c r="C214" s="907"/>
      <c r="D214" s="719">
        <v>0</v>
      </c>
      <c r="E214" s="496" t="s">
        <v>667</v>
      </c>
      <c r="F214" s="698" t="s">
        <v>583</v>
      </c>
      <c r="G214" s="701">
        <f t="shared" si="63"/>
        <v>2478.9570296023885</v>
      </c>
      <c r="H214" s="701">
        <f t="shared" si="55"/>
        <v>4.0339545545103487E-4</v>
      </c>
      <c r="I214" s="700">
        <f t="shared" si="64"/>
        <v>2.4465403697038219E-2</v>
      </c>
      <c r="J214" s="699">
        <f t="shared" si="57"/>
        <v>40.874044523575961</v>
      </c>
      <c r="K214" s="701">
        <f t="shared" si="65"/>
        <v>1</v>
      </c>
      <c r="L214" s="699">
        <f t="shared" si="59"/>
        <v>0</v>
      </c>
      <c r="M214" s="496">
        <v>25</v>
      </c>
      <c r="N214" s="702"/>
      <c r="O214" s="702" t="s">
        <v>592</v>
      </c>
      <c r="P214" s="146">
        <f>VLOOKUP(O214,References!$B$7:$F$197,5,FALSE)</f>
        <v>25</v>
      </c>
    </row>
    <row r="215" spans="1:16" x14ac:dyDescent="0.2">
      <c r="A215" s="905"/>
      <c r="B215" s="906"/>
      <c r="C215" s="907"/>
      <c r="D215" s="497">
        <v>3.54</v>
      </c>
      <c r="E215" s="497" t="s">
        <v>667</v>
      </c>
      <c r="F215" s="698" t="s">
        <v>668</v>
      </c>
      <c r="G215" s="701">
        <f t="shared" si="63"/>
        <v>8595457.5285149682</v>
      </c>
      <c r="H215" s="701">
        <f t="shared" si="55"/>
        <v>1.163405201738888E-7</v>
      </c>
      <c r="I215" s="699">
        <f t="shared" si="64"/>
        <v>84.830570229607716</v>
      </c>
      <c r="J215" s="700">
        <f t="shared" si="57"/>
        <v>1.1788203206619236E-2</v>
      </c>
      <c r="K215" s="701">
        <f t="shared" si="65"/>
        <v>3467.3685045253224</v>
      </c>
      <c r="L215" s="699">
        <f t="shared" si="59"/>
        <v>3.54</v>
      </c>
      <c r="M215" s="497">
        <v>25</v>
      </c>
      <c r="N215" s="702"/>
      <c r="O215" s="702" t="s">
        <v>593</v>
      </c>
      <c r="P215" s="146">
        <f>VLOOKUP(O215,References!$B$7:$F$197,5,FALSE)</f>
        <v>40</v>
      </c>
    </row>
    <row r="216" spans="1:16" ht="16" x14ac:dyDescent="0.2">
      <c r="A216" s="905"/>
      <c r="B216" s="906"/>
      <c r="C216" s="907"/>
      <c r="D216" s="496">
        <v>316</v>
      </c>
      <c r="E216" s="496" t="s">
        <v>577</v>
      </c>
      <c r="F216" s="698" t="s">
        <v>679</v>
      </c>
      <c r="G216" s="701">
        <f t="shared" si="63"/>
        <v>783350.42135435471</v>
      </c>
      <c r="H216" s="701">
        <f t="shared" si="55"/>
        <v>1.2765678969969459E-6</v>
      </c>
      <c r="I216" s="699">
        <f t="shared" si="64"/>
        <v>7.7310675682640779</v>
      </c>
      <c r="J216" s="700">
        <f t="shared" si="57"/>
        <v>0.12934824216321505</v>
      </c>
      <c r="K216" s="701">
        <f t="shared" si="65"/>
        <v>316</v>
      </c>
      <c r="L216" s="699">
        <f t="shared" si="59"/>
        <v>2.4996870826184039</v>
      </c>
      <c r="M216" s="496">
        <v>25</v>
      </c>
      <c r="N216" s="702"/>
      <c r="O216" s="702" t="s">
        <v>526</v>
      </c>
      <c r="P216" s="146">
        <f>VLOOKUP(O216,References!$B$7:$F$197,5,FALSE)</f>
        <v>21</v>
      </c>
    </row>
    <row r="217" spans="1:16" ht="16" x14ac:dyDescent="0.2">
      <c r="A217" s="905"/>
      <c r="B217" s="906"/>
      <c r="C217" s="907"/>
      <c r="D217" s="496">
        <v>1.57</v>
      </c>
      <c r="E217" s="496" t="s">
        <v>682</v>
      </c>
      <c r="F217" s="698" t="s">
        <v>668</v>
      </c>
      <c r="G217" s="699">
        <f t="shared" si="63"/>
        <v>37.153522909717275</v>
      </c>
      <c r="H217" s="700">
        <f t="shared" si="55"/>
        <v>2.6915348039269142E-2</v>
      </c>
      <c r="I217" s="701">
        <f t="shared" si="64"/>
        <v>3.6667676200066393E-4</v>
      </c>
      <c r="J217" s="701">
        <f t="shared" si="57"/>
        <v>2727.1976400789458</v>
      </c>
      <c r="K217" s="700">
        <f t="shared" si="65"/>
        <v>1.4987562295775803E-2</v>
      </c>
      <c r="L217" s="699">
        <f t="shared" si="59"/>
        <v>-1.8242689987451082</v>
      </c>
      <c r="M217" s="496">
        <v>25</v>
      </c>
      <c r="N217" s="702"/>
      <c r="O217" s="702" t="s">
        <v>524</v>
      </c>
      <c r="P217" s="146">
        <f>VLOOKUP(O217,References!$B$7:$F$197,5,FALSE)</f>
        <v>48</v>
      </c>
    </row>
    <row r="218" spans="1:16" ht="16" x14ac:dyDescent="0.2">
      <c r="A218" s="905"/>
      <c r="B218" s="906"/>
      <c r="C218" s="907"/>
      <c r="D218" s="496">
        <v>0.59</v>
      </c>
      <c r="E218" s="496" t="s">
        <v>667</v>
      </c>
      <c r="F218" s="698" t="s">
        <v>672</v>
      </c>
      <c r="G218" s="701">
        <f t="shared" si="63"/>
        <v>9644.2619701625263</v>
      </c>
      <c r="H218" s="701">
        <f t="shared" si="55"/>
        <v>1.0368859774794648E-4</v>
      </c>
      <c r="I218" s="700">
        <f t="shared" si="64"/>
        <v>9.5181465286578462E-2</v>
      </c>
      <c r="J218" s="699">
        <f t="shared" si="57"/>
        <v>10.506247166810637</v>
      </c>
      <c r="K218" s="699">
        <f t="shared" si="65"/>
        <v>3.8904514499428067</v>
      </c>
      <c r="L218" s="699">
        <f t="shared" si="59"/>
        <v>0.59</v>
      </c>
      <c r="M218" s="496">
        <v>25</v>
      </c>
      <c r="N218" s="702"/>
      <c r="O218" s="702" t="s">
        <v>532</v>
      </c>
      <c r="P218" s="146">
        <f>VLOOKUP(O218,References!$B$7:$F$197,5,FALSE)</f>
        <v>77</v>
      </c>
    </row>
    <row r="219" spans="1:16" x14ac:dyDescent="0.2">
      <c r="A219" s="905"/>
      <c r="B219" s="906"/>
      <c r="C219" s="907"/>
      <c r="D219" s="497">
        <v>3506</v>
      </c>
      <c r="E219" s="497" t="s">
        <v>669</v>
      </c>
      <c r="F219" s="698" t="s">
        <v>681</v>
      </c>
      <c r="G219" s="701">
        <f t="shared" si="63"/>
        <v>3506</v>
      </c>
      <c r="H219" s="701">
        <f t="shared" si="55"/>
        <v>2.8522532800912719E-4</v>
      </c>
      <c r="I219" s="700">
        <f t="shared" si="64"/>
        <v>3.460152973106341E-2</v>
      </c>
      <c r="J219" s="699">
        <f t="shared" si="57"/>
        <v>28.900456360524814</v>
      </c>
      <c r="K219" s="699">
        <f t="shared" si="65"/>
        <v>1.4143044668113232</v>
      </c>
      <c r="L219" s="699">
        <f t="shared" si="59"/>
        <v>0.1505429130126677</v>
      </c>
      <c r="M219" s="704">
        <v>25</v>
      </c>
      <c r="N219" s="702"/>
      <c r="O219" s="702" t="s">
        <v>590</v>
      </c>
      <c r="P219" s="146">
        <f>VLOOKUP(O219,References!$B$7:$F$197,5,FALSE)</f>
        <v>81</v>
      </c>
    </row>
    <row r="220" spans="1:16" x14ac:dyDescent="0.2">
      <c r="A220" s="905"/>
      <c r="B220" s="906"/>
      <c r="C220" s="907"/>
      <c r="D220" s="497">
        <v>0.85</v>
      </c>
      <c r="E220" s="497" t="s">
        <v>667</v>
      </c>
      <c r="F220" s="698" t="s">
        <v>672</v>
      </c>
      <c r="G220" s="701">
        <f t="shared" si="63"/>
        <v>17549.671787764357</v>
      </c>
      <c r="H220" s="701">
        <f t="shared" si="55"/>
        <v>5.6981122615478238E-5</v>
      </c>
      <c r="I220" s="700">
        <f t="shared" si="64"/>
        <v>0.17320179410574313</v>
      </c>
      <c r="J220" s="699">
        <f t="shared" si="57"/>
        <v>5.7736122490133113</v>
      </c>
      <c r="K220" s="699">
        <f t="shared" si="65"/>
        <v>7.0794578438413795</v>
      </c>
      <c r="L220" s="699">
        <f t="shared" si="59"/>
        <v>0.85</v>
      </c>
      <c r="M220" s="497">
        <v>25</v>
      </c>
      <c r="N220" s="702"/>
      <c r="O220" s="702" t="s">
        <v>544</v>
      </c>
      <c r="P220" s="146">
        <f>VLOOKUP(O220,References!$B$7:$F$197,5,FALSE)</f>
        <v>7</v>
      </c>
    </row>
    <row r="221" spans="1:16" x14ac:dyDescent="0.2">
      <c r="A221" s="905"/>
      <c r="B221" s="906"/>
      <c r="C221" s="907"/>
      <c r="D221" s="497">
        <v>1.39</v>
      </c>
      <c r="E221" s="497" t="s">
        <v>667</v>
      </c>
      <c r="F221" s="698" t="s">
        <v>670</v>
      </c>
      <c r="G221" s="701">
        <f t="shared" si="63"/>
        <v>60851.179221650629</v>
      </c>
      <c r="H221" s="701">
        <f t="shared" si="55"/>
        <v>1.6433535270655914E-5</v>
      </c>
      <c r="I221" s="700">
        <f t="shared" si="64"/>
        <v>0.60055444580953232</v>
      </c>
      <c r="J221" s="699">
        <f t="shared" si="57"/>
        <v>1.6651279612992043</v>
      </c>
      <c r="K221" s="699">
        <f t="shared" si="65"/>
        <v>24.547089156850305</v>
      </c>
      <c r="L221" s="699">
        <f t="shared" si="59"/>
        <v>1.39</v>
      </c>
      <c r="M221" s="497">
        <v>25</v>
      </c>
      <c r="N221" s="702"/>
      <c r="O221" s="702" t="s">
        <v>544</v>
      </c>
      <c r="P221" s="146">
        <f>VLOOKUP(O221,References!$B$7:$F$197,5,FALSE)</f>
        <v>7</v>
      </c>
    </row>
    <row r="222" spans="1:16" x14ac:dyDescent="0.2">
      <c r="A222" s="905"/>
      <c r="B222" s="906"/>
      <c r="C222" s="907"/>
      <c r="D222" s="732">
        <v>2.2286906692881785</v>
      </c>
      <c r="E222" s="497" t="s">
        <v>667</v>
      </c>
      <c r="F222" s="698" t="s">
        <v>673</v>
      </c>
      <c r="G222" s="701">
        <f t="shared" si="63"/>
        <v>419720.00371382671</v>
      </c>
      <c r="H222" s="701">
        <f t="shared" si="55"/>
        <v>2.3825407203651402E-6</v>
      </c>
      <c r="I222" s="699">
        <f t="shared" si="64"/>
        <v>4.142314371713085</v>
      </c>
      <c r="J222" s="700">
        <f t="shared" si="57"/>
        <v>0.2414109384909969</v>
      </c>
      <c r="K222" s="701">
        <f t="shared" si="65"/>
        <v>169.31314206004919</v>
      </c>
      <c r="L222" s="699">
        <f t="shared" si="59"/>
        <v>2.2286906692881785</v>
      </c>
      <c r="M222" s="496">
        <v>25</v>
      </c>
      <c r="N222" s="702"/>
      <c r="O222" s="702" t="s">
        <v>671</v>
      </c>
      <c r="P222" s="146">
        <f>VLOOKUP(O222,References!$B$7:$F$197,5,FALSE)</f>
        <v>83</v>
      </c>
    </row>
    <row r="223" spans="1:16" x14ac:dyDescent="0.2">
      <c r="A223" s="905"/>
      <c r="B223" s="906"/>
      <c r="C223" s="907"/>
      <c r="D223" s="732">
        <v>0.19147112790349399</v>
      </c>
      <c r="E223" s="497" t="s">
        <v>667</v>
      </c>
      <c r="F223" s="698" t="s">
        <v>670</v>
      </c>
      <c r="G223" s="701">
        <f t="shared" si="63"/>
        <v>3852.4776392972462</v>
      </c>
      <c r="H223" s="701">
        <f t="shared" si="55"/>
        <v>2.5957321330031548E-4</v>
      </c>
      <c r="I223" s="700">
        <f t="shared" si="64"/>
        <v>3.8020998167256459E-2</v>
      </c>
      <c r="J223" s="699">
        <f t="shared" si="57"/>
        <v>26.30125583765437</v>
      </c>
      <c r="K223" s="699">
        <f t="shared" si="65"/>
        <v>1.5540719719192402</v>
      </c>
      <c r="L223" s="699">
        <f t="shared" si="59"/>
        <v>0.19147112790349399</v>
      </c>
      <c r="M223" s="496">
        <v>25</v>
      </c>
      <c r="N223" s="702"/>
      <c r="O223" s="702" t="s">
        <v>671</v>
      </c>
      <c r="P223" s="146">
        <f>VLOOKUP(O223,References!$B$7:$F$197,5,FALSE)</f>
        <v>83</v>
      </c>
    </row>
    <row r="224" spans="1:16" x14ac:dyDescent="0.2">
      <c r="A224" s="905"/>
      <c r="B224" s="906"/>
      <c r="C224" s="907"/>
      <c r="D224" s="732">
        <v>-0.2637494361766109</v>
      </c>
      <c r="E224" s="497" t="s">
        <v>667</v>
      </c>
      <c r="F224" s="698" t="s">
        <v>672</v>
      </c>
      <c r="G224" s="701">
        <f t="shared" si="63"/>
        <v>1350.5776625515132</v>
      </c>
      <c r="H224" s="701">
        <f t="shared" si="55"/>
        <v>7.4042391469054697E-4</v>
      </c>
      <c r="I224" s="700">
        <f t="shared" si="64"/>
        <v>1.3329165186790214E-2</v>
      </c>
      <c r="J224" s="699">
        <f t="shared" si="57"/>
        <v>75.023453156019386</v>
      </c>
      <c r="K224" s="700">
        <f t="shared" si="65"/>
        <v>0.54481689130696176</v>
      </c>
      <c r="L224" s="699">
        <f t="shared" si="59"/>
        <v>-0.2637494361766109</v>
      </c>
      <c r="M224" s="496">
        <v>25</v>
      </c>
      <c r="N224" s="702"/>
      <c r="O224" s="702" t="s">
        <v>671</v>
      </c>
      <c r="P224" s="146">
        <f>VLOOKUP(O224,References!$B$7:$F$197,5,FALSE)</f>
        <v>83</v>
      </c>
    </row>
    <row r="225" spans="1:16" x14ac:dyDescent="0.2">
      <c r="A225" s="905"/>
      <c r="B225" s="906"/>
      <c r="C225" s="907"/>
      <c r="D225" s="732">
        <v>2.9667649999999997</v>
      </c>
      <c r="E225" s="497" t="s">
        <v>667</v>
      </c>
      <c r="F225" s="698" t="s">
        <v>674</v>
      </c>
      <c r="G225" s="701">
        <f t="shared" si="63"/>
        <v>2296328.4091538968</v>
      </c>
      <c r="H225" s="701">
        <f t="shared" si="55"/>
        <v>4.3547778097143305E-7</v>
      </c>
      <c r="I225" s="699">
        <f t="shared" si="64"/>
        <v>22.662999350149569</v>
      </c>
      <c r="J225" s="700">
        <f t="shared" si="57"/>
        <v>4.4124786156930294E-2</v>
      </c>
      <c r="K225" s="701">
        <f t="shared" si="65"/>
        <v>926.32844447578645</v>
      </c>
      <c r="L225" s="699">
        <f t="shared" si="59"/>
        <v>2.9667649999999997</v>
      </c>
      <c r="M225" s="496">
        <v>25</v>
      </c>
      <c r="N225" s="702"/>
      <c r="O225" s="702" t="s">
        <v>671</v>
      </c>
      <c r="P225" s="146">
        <f>VLOOKUP(O225,References!$B$7:$F$197,5,FALSE)</f>
        <v>83</v>
      </c>
    </row>
    <row r="226" spans="1:16" x14ac:dyDescent="0.2">
      <c r="A226" s="905"/>
      <c r="B226" s="906"/>
      <c r="C226" s="907"/>
      <c r="D226" s="497">
        <v>5039</v>
      </c>
      <c r="E226" s="497" t="s">
        <v>669</v>
      </c>
      <c r="F226" s="698" t="s">
        <v>668</v>
      </c>
      <c r="G226" s="701">
        <f t="shared" si="63"/>
        <v>5039</v>
      </c>
      <c r="H226" s="701">
        <f t="shared" si="55"/>
        <v>1.9845207382417147E-4</v>
      </c>
      <c r="I226" s="700">
        <f t="shared" si="64"/>
        <v>4.9731063409819885E-2</v>
      </c>
      <c r="J226" s="699">
        <f t="shared" si="57"/>
        <v>20.108156380234174</v>
      </c>
      <c r="K226" s="699">
        <f t="shared" si="65"/>
        <v>2.0327097000177572</v>
      </c>
      <c r="L226" s="699">
        <f t="shared" si="59"/>
        <v>0.30807535961066024</v>
      </c>
      <c r="M226" s="496">
        <v>25</v>
      </c>
      <c r="N226" s="702"/>
      <c r="O226" s="702" t="s">
        <v>683</v>
      </c>
      <c r="P226" s="146">
        <f>VLOOKUP(O226,References!$B$7:$F$197,5,FALSE)</f>
        <v>78</v>
      </c>
    </row>
    <row r="227" spans="1:16" ht="16" x14ac:dyDescent="0.2">
      <c r="A227" s="905"/>
      <c r="B227" s="906"/>
      <c r="C227" s="907"/>
      <c r="D227" s="497">
        <v>2.17E-10</v>
      </c>
      <c r="E227" s="496" t="s">
        <v>675</v>
      </c>
      <c r="F227" s="698" t="s">
        <v>676</v>
      </c>
      <c r="G227" s="701">
        <f t="shared" si="63"/>
        <v>2.1987525000000001E-5</v>
      </c>
      <c r="H227" s="701">
        <f t="shared" si="55"/>
        <v>45480.334871705658</v>
      </c>
      <c r="I227" s="701">
        <f t="shared" si="64"/>
        <v>2.17E-10</v>
      </c>
      <c r="J227" s="701">
        <f t="shared" si="57"/>
        <v>4608294930.875576</v>
      </c>
      <c r="K227" s="701">
        <f t="shared" si="65"/>
        <v>8.8696676616159833E-9</v>
      </c>
      <c r="L227" s="699">
        <f t="shared" si="59"/>
        <v>-8.0520926524828482</v>
      </c>
      <c r="M227" s="704">
        <v>25</v>
      </c>
      <c r="N227" s="702"/>
      <c r="O227" s="702" t="s">
        <v>677</v>
      </c>
      <c r="P227" s="146">
        <f>VLOOKUP(O227,References!$B$7:$F$197,5,FALSE)</f>
        <v>23</v>
      </c>
    </row>
    <row r="228" spans="1:16" ht="16" x14ac:dyDescent="0.2">
      <c r="A228" s="905"/>
      <c r="B228" s="906"/>
      <c r="C228" s="907"/>
      <c r="D228" s="497">
        <v>0.94</v>
      </c>
      <c r="E228" s="496" t="s">
        <v>667</v>
      </c>
      <c r="F228" s="698" t="s">
        <v>672</v>
      </c>
      <c r="G228" s="701">
        <f t="shared" si="63"/>
        <v>21590.81313849358</v>
      </c>
      <c r="H228" s="701">
        <f t="shared" si="55"/>
        <v>4.6315995307149015E-5</v>
      </c>
      <c r="I228" s="700">
        <f t="shared" si="64"/>
        <v>0.21308475833697171</v>
      </c>
      <c r="J228" s="699">
        <f t="shared" si="57"/>
        <v>4.6929682244968571</v>
      </c>
      <c r="K228" s="699">
        <f t="shared" si="65"/>
        <v>8.709635899560805</v>
      </c>
      <c r="L228" s="699">
        <f t="shared" si="59"/>
        <v>0.94</v>
      </c>
      <c r="M228" s="704">
        <v>25</v>
      </c>
      <c r="N228" s="702"/>
      <c r="O228" s="702" t="s">
        <v>532</v>
      </c>
      <c r="P228" s="146">
        <f>VLOOKUP(O228,References!$B$7:$F$197,5,FALSE)</f>
        <v>77</v>
      </c>
    </row>
    <row r="229" spans="1:16" ht="16" x14ac:dyDescent="0.2">
      <c r="A229" s="905"/>
      <c r="B229" s="906"/>
      <c r="C229" s="907"/>
      <c r="D229" s="497">
        <v>-0.34</v>
      </c>
      <c r="E229" s="496" t="s">
        <v>667</v>
      </c>
      <c r="F229" s="698" t="s">
        <v>670</v>
      </c>
      <c r="G229" s="701">
        <f t="shared" si="63"/>
        <v>1133.101980794024</v>
      </c>
      <c r="H229" s="701">
        <f t="shared" si="55"/>
        <v>8.8253309671142534E-4</v>
      </c>
      <c r="I229" s="700">
        <f t="shared" si="64"/>
        <v>1.1182847084076271E-2</v>
      </c>
      <c r="J229" s="699">
        <f t="shared" si="57"/>
        <v>89.422666024284837</v>
      </c>
      <c r="K229" s="700">
        <f t="shared" si="65"/>
        <v>0.45708818961487502</v>
      </c>
      <c r="L229" s="699">
        <f t="shared" si="59"/>
        <v>-0.34</v>
      </c>
      <c r="M229" s="704">
        <v>25</v>
      </c>
      <c r="N229" s="702"/>
      <c r="O229" s="702" t="s">
        <v>532</v>
      </c>
      <c r="P229" s="146">
        <f>VLOOKUP(O229,References!$B$7:$F$197,5,FALSE)</f>
        <v>77</v>
      </c>
    </row>
    <row r="230" spans="1:16" ht="16" x14ac:dyDescent="0.2">
      <c r="A230" s="905"/>
      <c r="B230" s="906"/>
      <c r="C230" s="907"/>
      <c r="D230" s="497">
        <v>-1.65</v>
      </c>
      <c r="E230" s="496" t="s">
        <v>667</v>
      </c>
      <c r="F230" s="698" t="s">
        <v>673</v>
      </c>
      <c r="G230" s="699">
        <f t="shared" si="63"/>
        <v>55.496935037734467</v>
      </c>
      <c r="H230" s="700">
        <f t="shared" si="55"/>
        <v>1.8019013109824213E-2</v>
      </c>
      <c r="I230" s="701">
        <f t="shared" si="64"/>
        <v>5.477121642016745E-4</v>
      </c>
      <c r="J230" s="701">
        <f t="shared" si="57"/>
        <v>1825.7765033529315</v>
      </c>
      <c r="K230" s="700">
        <f t="shared" si="65"/>
        <v>2.2387211385683389E-2</v>
      </c>
      <c r="L230" s="699">
        <f t="shared" si="59"/>
        <v>-1.65</v>
      </c>
      <c r="M230" s="704">
        <v>25</v>
      </c>
      <c r="N230" s="702"/>
      <c r="O230" s="702" t="s">
        <v>532</v>
      </c>
      <c r="P230" s="146">
        <f>VLOOKUP(O230,References!$B$7:$F$197,5,FALSE)</f>
        <v>77</v>
      </c>
    </row>
    <row r="231" spans="1:16" ht="16" x14ac:dyDescent="0.2">
      <c r="A231" s="914"/>
      <c r="B231" s="916"/>
      <c r="C231" s="918"/>
      <c r="D231" s="502">
        <v>0.2</v>
      </c>
      <c r="E231" s="500" t="s">
        <v>675</v>
      </c>
      <c r="F231" s="710" t="s">
        <v>670</v>
      </c>
      <c r="G231" s="713">
        <f>IF(ISBLANK(D231),"",IF(E231="log",K231*R_Pa*(M231+273.15)*0.001,IF(E231="dimensionless",K231*R_Pa*(M231+273.15)*0.001,IF(E231="Pa-m3/mol",D231,IF(E231="log Pa-m3/mol",10^D231,IF(E231="mol/dm3-atm",I231*101325,IF(E231="atm-m3/mol",I231*101325,0)))))))</f>
        <v>20265</v>
      </c>
      <c r="H231" s="713">
        <f t="shared" si="55"/>
        <v>4.9346163335800639E-5</v>
      </c>
      <c r="I231" s="712">
        <f>IF(ISBLANK(D231),"",IF(E231="log",K231*R_atm*(M231+273.15)*0.001,IF(E231="dimensionless",K231*R_atm*(M231+273.15)*0.001,IF(E231="Pa-m3/mol",D231/101325,IF(E231="log Pa-m3/mol",(10^D231)/101325,IF(E231="mol/dm3-atm",1/(D231*1000),IF(E231="atm-m3/mol",D231,0)))))))</f>
        <v>0.2</v>
      </c>
      <c r="J231" s="711">
        <f t="shared" si="57"/>
        <v>5</v>
      </c>
      <c r="K231" s="711">
        <f>IF(ISBLANK(D231),"",IF(E231="log",10^D231,IF(E231="dimensionless",D231,I231/(R_atm*(M231+273.15)*0.001))))</f>
        <v>8.1748089047151922</v>
      </c>
      <c r="L231" s="711">
        <f t="shared" si="59"/>
        <v>0.91247760933260347</v>
      </c>
      <c r="M231" s="714">
        <v>25</v>
      </c>
      <c r="N231" s="715"/>
      <c r="O231" s="715" t="s">
        <v>538</v>
      </c>
      <c r="P231" s="189">
        <f>VLOOKUP(O231,References!$B$7:$F$197,5,FALSE)</f>
        <v>80</v>
      </c>
    </row>
    <row r="232" spans="1:16" ht="18" customHeight="1" x14ac:dyDescent="0.2">
      <c r="A232" s="905" t="s">
        <v>88</v>
      </c>
      <c r="B232" s="906" t="s">
        <v>87</v>
      </c>
      <c r="C232" s="907" t="s">
        <v>29</v>
      </c>
      <c r="D232" s="497">
        <v>4.67</v>
      </c>
      <c r="E232" s="497" t="s">
        <v>667</v>
      </c>
      <c r="F232" s="698" t="s">
        <v>668</v>
      </c>
      <c r="G232" s="701">
        <f t="shared" ref="G232:G245" si="66">IF(ISBLANK(D232),"",IF(E232="log",K232*R_Pa*(M232+273.15)*0.001,IF(E232="dimensionless",K232*R_Pa*(M232+273.15)*0.001,IF(E232="Pa-m3/mol",D232,IF(E232="log Pa-m3/mol",10^D232,IF(E232="mol/dm3-atm",I232*101325,IF(E232="atm-m3/mol",I232*101325,0)))))))</f>
        <v>115949531.64859682</v>
      </c>
      <c r="H232" s="701">
        <f t="shared" si="55"/>
        <v>8.6244419083179763E-9</v>
      </c>
      <c r="I232" s="701">
        <f t="shared" ref="I232:I245" si="67">IF(ISBLANK(D232),"",IF(E232="log",K232*R_atm*(M232+273.15)*0.001,IF(E232="dimensionless",K232*R_atm*(M232+273.15)*0.001,IF(E232="Pa-m3/mol",D232/101325,IF(E232="log Pa-m3/mol",(10^D232)/101325,IF(E232="mol/dm3-atm",1/(D232*1000),IF(E232="atm-m3/mol",D232,0)))))))</f>
        <v>1144.3329054882531</v>
      </c>
      <c r="J232" s="701">
        <f t="shared" si="57"/>
        <v>8.7387157636031572E-4</v>
      </c>
      <c r="K232" s="701">
        <f t="shared" ref="K232:K245" si="68">IF(ISBLANK(D232),"",IF(E232="log",10^D232,IF(E232="dimensionless",D232,I232/(R_atm*(M232+273.15)*0.001))))</f>
        <v>46773.514128719893</v>
      </c>
      <c r="L232" s="699">
        <f t="shared" si="59"/>
        <v>4.67</v>
      </c>
      <c r="M232" s="497">
        <v>25</v>
      </c>
      <c r="N232" s="702"/>
      <c r="O232" s="702" t="s">
        <v>593</v>
      </c>
      <c r="P232" s="146">
        <f>VLOOKUP(O232,References!$B$7:$F$197,5,FALSE)</f>
        <v>40</v>
      </c>
    </row>
    <row r="233" spans="1:16" ht="18" customHeight="1" x14ac:dyDescent="0.2">
      <c r="A233" s="905"/>
      <c r="B233" s="906"/>
      <c r="C233" s="907"/>
      <c r="D233" s="497">
        <v>0.56000000000000005</v>
      </c>
      <c r="E233" s="496" t="s">
        <v>667</v>
      </c>
      <c r="F233" s="698" t="s">
        <v>583</v>
      </c>
      <c r="G233" s="701">
        <f t="shared" si="66"/>
        <v>9000.5489616670384</v>
      </c>
      <c r="H233" s="701">
        <f t="shared" si="55"/>
        <v>1.1110433421994127E-4</v>
      </c>
      <c r="I233" s="700">
        <f t="shared" si="67"/>
        <v>8.8828511834858848E-2</v>
      </c>
      <c r="J233" s="699">
        <f t="shared" si="57"/>
        <v>11.257646664835507</v>
      </c>
      <c r="K233" s="699">
        <f t="shared" si="68"/>
        <v>3.630780547701014</v>
      </c>
      <c r="L233" s="699">
        <f t="shared" si="59"/>
        <v>0.56000000000000005</v>
      </c>
      <c r="M233" s="496">
        <v>25</v>
      </c>
      <c r="N233" s="702"/>
      <c r="O233" s="702" t="s">
        <v>592</v>
      </c>
      <c r="P233" s="146">
        <f>VLOOKUP(O233,References!$B$7:$F$197,5,FALSE)</f>
        <v>25</v>
      </c>
    </row>
    <row r="234" spans="1:16" x14ac:dyDescent="0.2">
      <c r="A234" s="905"/>
      <c r="B234" s="906"/>
      <c r="C234" s="907"/>
      <c r="D234" s="497">
        <v>9202</v>
      </c>
      <c r="E234" s="497" t="s">
        <v>669</v>
      </c>
      <c r="F234" s="698" t="s">
        <v>681</v>
      </c>
      <c r="G234" s="701">
        <f t="shared" si="66"/>
        <v>9202</v>
      </c>
      <c r="H234" s="701">
        <f t="shared" si="55"/>
        <v>1.0867202782003912E-4</v>
      </c>
      <c r="I234" s="700">
        <f t="shared" si="67"/>
        <v>9.0816679003207501E-2</v>
      </c>
      <c r="J234" s="699">
        <f t="shared" si="57"/>
        <v>11.011193218865463</v>
      </c>
      <c r="K234" s="699">
        <f t="shared" si="68"/>
        <v>3.712044981060409</v>
      </c>
      <c r="L234" s="699">
        <f t="shared" si="59"/>
        <v>0.56961323018366894</v>
      </c>
      <c r="M234" s="704">
        <v>25</v>
      </c>
      <c r="N234" s="702"/>
      <c r="O234" s="702" t="s">
        <v>590</v>
      </c>
      <c r="P234" s="146">
        <f>VLOOKUP(O234,References!$B$7:$F$197,5,FALSE)</f>
        <v>81</v>
      </c>
    </row>
    <row r="235" spans="1:16" x14ac:dyDescent="0.2">
      <c r="A235" s="905"/>
      <c r="B235" s="906"/>
      <c r="C235" s="907"/>
      <c r="D235" s="497">
        <v>0.94</v>
      </c>
      <c r="E235" s="497" t="s">
        <v>667</v>
      </c>
      <c r="F235" s="698" t="s">
        <v>672</v>
      </c>
      <c r="G235" s="701">
        <f t="shared" si="66"/>
        <v>21590.81313849358</v>
      </c>
      <c r="H235" s="701">
        <f t="shared" si="55"/>
        <v>4.6315995307149015E-5</v>
      </c>
      <c r="I235" s="700">
        <f t="shared" si="67"/>
        <v>0.21308475833697171</v>
      </c>
      <c r="J235" s="699">
        <f t="shared" si="57"/>
        <v>4.6929682244968571</v>
      </c>
      <c r="K235" s="699">
        <f t="shared" si="68"/>
        <v>8.709635899560805</v>
      </c>
      <c r="L235" s="699">
        <f t="shared" si="59"/>
        <v>0.94</v>
      </c>
      <c r="M235" s="497">
        <v>25</v>
      </c>
      <c r="N235" s="702"/>
      <c r="O235" s="702" t="s">
        <v>544</v>
      </c>
      <c r="P235" s="146">
        <f>VLOOKUP(O235,References!$B$7:$F$197,5,FALSE)</f>
        <v>7</v>
      </c>
    </row>
    <row r="236" spans="1:16" x14ac:dyDescent="0.2">
      <c r="A236" s="905"/>
      <c r="B236" s="906"/>
      <c r="C236" s="907"/>
      <c r="D236" s="497">
        <v>0.89</v>
      </c>
      <c r="E236" s="497" t="s">
        <v>667</v>
      </c>
      <c r="F236" s="698" t="s">
        <v>670</v>
      </c>
      <c r="G236" s="701">
        <f t="shared" si="66"/>
        <v>19242.832464752813</v>
      </c>
      <c r="H236" s="701">
        <f t="shared" si="55"/>
        <v>5.1967401463984302E-5</v>
      </c>
      <c r="I236" s="700">
        <f t="shared" si="67"/>
        <v>0.18991199076982862</v>
      </c>
      <c r="J236" s="699">
        <f t="shared" si="57"/>
        <v>5.2655969533381901</v>
      </c>
      <c r="K236" s="699">
        <f t="shared" si="68"/>
        <v>7.7624711662869199</v>
      </c>
      <c r="L236" s="699">
        <f t="shared" si="59"/>
        <v>0.89</v>
      </c>
      <c r="M236" s="497">
        <v>25</v>
      </c>
      <c r="N236" s="702"/>
      <c r="O236" s="702" t="s">
        <v>544</v>
      </c>
      <c r="P236" s="146">
        <f>VLOOKUP(O236,References!$B$7:$F$197,5,FALSE)</f>
        <v>7</v>
      </c>
    </row>
    <row r="237" spans="1:16" x14ac:dyDescent="0.2">
      <c r="A237" s="905"/>
      <c r="B237" s="906"/>
      <c r="C237" s="907"/>
      <c r="D237" s="732">
        <v>3.6685951795037521</v>
      </c>
      <c r="E237" s="497" t="s">
        <v>667</v>
      </c>
      <c r="F237" s="698" t="s">
        <v>673</v>
      </c>
      <c r="G237" s="701">
        <f t="shared" si="66"/>
        <v>11557507.348641615</v>
      </c>
      <c r="H237" s="701">
        <f t="shared" si="55"/>
        <v>8.652384721326028E-8</v>
      </c>
      <c r="I237" s="701">
        <f t="shared" si="67"/>
        <v>114.06372907615751</v>
      </c>
      <c r="J237" s="701">
        <f t="shared" si="57"/>
        <v>8.767028818883563E-3</v>
      </c>
      <c r="K237" s="701">
        <f t="shared" si="68"/>
        <v>4662.2459407839669</v>
      </c>
      <c r="L237" s="699">
        <f t="shared" si="59"/>
        <v>3.6685951795037521</v>
      </c>
      <c r="M237" s="496">
        <v>25</v>
      </c>
      <c r="N237" s="702"/>
      <c r="O237" s="702" t="s">
        <v>671</v>
      </c>
      <c r="P237" s="146">
        <f>VLOOKUP(O237,References!$B$7:$F$197,5,FALSE)</f>
        <v>83</v>
      </c>
    </row>
    <row r="238" spans="1:16" x14ac:dyDescent="0.2">
      <c r="A238" s="905"/>
      <c r="B238" s="906"/>
      <c r="C238" s="907"/>
      <c r="D238" s="732">
        <v>2.1731226010837599</v>
      </c>
      <c r="E238" s="497" t="s">
        <v>667</v>
      </c>
      <c r="F238" s="698" t="s">
        <v>670</v>
      </c>
      <c r="G238" s="701">
        <f t="shared" si="66"/>
        <v>369310.45273593481</v>
      </c>
      <c r="H238" s="701">
        <f t="shared" si="55"/>
        <v>2.7077489753993568E-6</v>
      </c>
      <c r="I238" s="699">
        <f t="shared" si="67"/>
        <v>3.6448107844651978</v>
      </c>
      <c r="J238" s="700">
        <f t="shared" si="57"/>
        <v>0.2743626649323388</v>
      </c>
      <c r="K238" s="701">
        <f t="shared" si="68"/>
        <v>148.97815828424029</v>
      </c>
      <c r="L238" s="699">
        <f t="shared" si="59"/>
        <v>2.1731226010837599</v>
      </c>
      <c r="M238" s="496">
        <v>25</v>
      </c>
      <c r="N238" s="702"/>
      <c r="O238" s="702" t="s">
        <v>671</v>
      </c>
      <c r="P238" s="146">
        <f>VLOOKUP(O238,References!$B$7:$F$197,5,FALSE)</f>
        <v>83</v>
      </c>
    </row>
    <row r="239" spans="1:16" x14ac:dyDescent="0.2">
      <c r="A239" s="905"/>
      <c r="B239" s="906"/>
      <c r="C239" s="907"/>
      <c r="D239" s="732">
        <v>0.44425056382338907</v>
      </c>
      <c r="E239" s="497" t="s">
        <v>667</v>
      </c>
      <c r="F239" s="698" t="s">
        <v>672</v>
      </c>
      <c r="G239" s="701">
        <f t="shared" si="66"/>
        <v>6894.7664958764435</v>
      </c>
      <c r="H239" s="701">
        <f t="shared" si="55"/>
        <v>1.4503754414280318E-4</v>
      </c>
      <c r="I239" s="700">
        <f t="shared" si="67"/>
        <v>6.8046054733545219E-2</v>
      </c>
      <c r="J239" s="699">
        <f t="shared" si="57"/>
        <v>14.695929160269475</v>
      </c>
      <c r="K239" s="699">
        <f t="shared" si="68"/>
        <v>2.7813174708326138</v>
      </c>
      <c r="L239" s="699">
        <f t="shared" si="59"/>
        <v>0.44425056382338907</v>
      </c>
      <c r="M239" s="496">
        <v>25</v>
      </c>
      <c r="N239" s="702"/>
      <c r="O239" s="702" t="s">
        <v>671</v>
      </c>
      <c r="P239" s="146">
        <f>VLOOKUP(O239,References!$B$7:$F$197,5,FALSE)</f>
        <v>83</v>
      </c>
    </row>
    <row r="240" spans="1:16" x14ac:dyDescent="0.2">
      <c r="A240" s="905"/>
      <c r="B240" s="906"/>
      <c r="C240" s="907"/>
      <c r="D240" s="732">
        <v>4.3935949999999995</v>
      </c>
      <c r="E240" s="497" t="s">
        <v>667</v>
      </c>
      <c r="F240" s="698" t="s">
        <v>674</v>
      </c>
      <c r="G240" s="701">
        <f t="shared" si="66"/>
        <v>61356983.294554599</v>
      </c>
      <c r="H240" s="701">
        <f t="shared" si="55"/>
        <v>1.6298063338598812E-8</v>
      </c>
      <c r="I240" s="701">
        <f t="shared" si="67"/>
        <v>605.54634388901877</v>
      </c>
      <c r="J240" s="701">
        <f t="shared" si="57"/>
        <v>1.6514012677835185E-3</v>
      </c>
      <c r="K240" s="701">
        <f t="shared" si="68"/>
        <v>24751.12822120839</v>
      </c>
      <c r="L240" s="699">
        <f t="shared" si="59"/>
        <v>4.3935949999999995</v>
      </c>
      <c r="M240" s="496">
        <v>25</v>
      </c>
      <c r="N240" s="702"/>
      <c r="O240" s="702" t="s">
        <v>671</v>
      </c>
      <c r="P240" s="146">
        <f>VLOOKUP(O240,References!$B$7:$F$197,5,FALSE)</f>
        <v>83</v>
      </c>
    </row>
    <row r="241" spans="1:17" x14ac:dyDescent="0.2">
      <c r="A241" s="905"/>
      <c r="B241" s="906"/>
      <c r="C241" s="907"/>
      <c r="D241" s="497">
        <v>7776</v>
      </c>
      <c r="E241" s="497" t="s">
        <v>669</v>
      </c>
      <c r="F241" s="698" t="s">
        <v>668</v>
      </c>
      <c r="G241" s="701">
        <f t="shared" si="66"/>
        <v>7776</v>
      </c>
      <c r="H241" s="701">
        <f t="shared" si="55"/>
        <v>1.286008230452675E-4</v>
      </c>
      <c r="I241" s="700">
        <f t="shared" si="67"/>
        <v>7.6743153219837157E-2</v>
      </c>
      <c r="J241" s="699">
        <f t="shared" si="57"/>
        <v>13.030478395061728</v>
      </c>
      <c r="K241" s="699">
        <f t="shared" si="68"/>
        <v>3.1368030615872358</v>
      </c>
      <c r="L241" s="699">
        <f t="shared" si="59"/>
        <v>0.49648725317310971</v>
      </c>
      <c r="M241" s="496">
        <v>25</v>
      </c>
      <c r="N241" s="702"/>
      <c r="O241" s="702" t="s">
        <v>683</v>
      </c>
      <c r="P241" s="146">
        <f>VLOOKUP(O241,References!$B$7:$F$197,5,FALSE)</f>
        <v>78</v>
      </c>
    </row>
    <row r="242" spans="1:17" ht="16" x14ac:dyDescent="0.2">
      <c r="A242" s="905"/>
      <c r="B242" s="906"/>
      <c r="C242" s="907"/>
      <c r="D242" s="497">
        <v>3.9499999999999998E-10</v>
      </c>
      <c r="E242" s="496" t="s">
        <v>675</v>
      </c>
      <c r="F242" s="698" t="s">
        <v>676</v>
      </c>
      <c r="G242" s="701">
        <f t="shared" si="66"/>
        <v>4.0023374999999999E-5</v>
      </c>
      <c r="H242" s="701">
        <f t="shared" si="55"/>
        <v>24985.399157367414</v>
      </c>
      <c r="I242" s="701">
        <f t="shared" si="67"/>
        <v>3.9499999999999998E-10</v>
      </c>
      <c r="J242" s="701">
        <f t="shared" si="57"/>
        <v>2531645569.6202531</v>
      </c>
      <c r="K242" s="701">
        <f t="shared" si="68"/>
        <v>1.6145247586812504E-8</v>
      </c>
      <c r="L242" s="699">
        <f t="shared" si="59"/>
        <v>-7.7919552907049177</v>
      </c>
      <c r="M242" s="704">
        <v>25</v>
      </c>
      <c r="N242" s="702"/>
      <c r="O242" s="702" t="s">
        <v>677</v>
      </c>
      <c r="P242" s="146">
        <f>VLOOKUP(O242,References!$B$7:$F$197,5,FALSE)</f>
        <v>23</v>
      </c>
    </row>
    <row r="243" spans="1:17" ht="16" x14ac:dyDescent="0.2">
      <c r="A243" s="905"/>
      <c r="B243" s="906"/>
      <c r="C243" s="907"/>
      <c r="D243" s="497">
        <v>1.1200000000000001</v>
      </c>
      <c r="E243" s="496" t="s">
        <v>667</v>
      </c>
      <c r="F243" s="698" t="s">
        <v>672</v>
      </c>
      <c r="G243" s="701">
        <f t="shared" si="66"/>
        <v>32679.018088651243</v>
      </c>
      <c r="H243" s="701">
        <f t="shared" si="55"/>
        <v>3.0600674637383906E-5</v>
      </c>
      <c r="I243" s="700">
        <f t="shared" si="67"/>
        <v>0.32251683285123478</v>
      </c>
      <c r="J243" s="699">
        <f t="shared" si="57"/>
        <v>3.1006133576329127</v>
      </c>
      <c r="K243" s="699">
        <f t="shared" si="68"/>
        <v>13.182567385564075</v>
      </c>
      <c r="L243" s="699">
        <f t="shared" si="59"/>
        <v>1.1200000000000001</v>
      </c>
      <c r="M243" s="704">
        <v>25</v>
      </c>
      <c r="N243" s="702"/>
      <c r="O243" s="702" t="s">
        <v>532</v>
      </c>
      <c r="P243" s="146">
        <f>VLOOKUP(O243,References!$B$7:$F$197,5,FALSE)</f>
        <v>77</v>
      </c>
    </row>
    <row r="244" spans="1:17" ht="16" x14ac:dyDescent="0.2">
      <c r="A244" s="905"/>
      <c r="B244" s="906"/>
      <c r="C244" s="907"/>
      <c r="D244" s="497">
        <v>-1.71</v>
      </c>
      <c r="E244" s="496" t="s">
        <v>667</v>
      </c>
      <c r="F244" s="698" t="s">
        <v>670</v>
      </c>
      <c r="G244" s="699">
        <f t="shared" si="66"/>
        <v>48.335809772024618</v>
      </c>
      <c r="H244" s="700">
        <f t="shared" si="55"/>
        <v>2.0688595157844471E-2</v>
      </c>
      <c r="I244" s="701">
        <f t="shared" si="67"/>
        <v>4.770373527957049E-4</v>
      </c>
      <c r="J244" s="701">
        <f t="shared" si="57"/>
        <v>2096.2719043685834</v>
      </c>
      <c r="K244" s="700">
        <f t="shared" si="68"/>
        <v>1.9498445997580452E-2</v>
      </c>
      <c r="L244" s="699">
        <f t="shared" si="59"/>
        <v>-1.71</v>
      </c>
      <c r="M244" s="704">
        <v>25</v>
      </c>
      <c r="N244" s="702"/>
      <c r="O244" s="702" t="s">
        <v>532</v>
      </c>
      <c r="P244" s="146">
        <f>VLOOKUP(O244,References!$B$7:$F$197,5,FALSE)</f>
        <v>77</v>
      </c>
    </row>
    <row r="245" spans="1:17" ht="17" thickBot="1" x14ac:dyDescent="0.25">
      <c r="A245" s="922"/>
      <c r="B245" s="923"/>
      <c r="C245" s="924"/>
      <c r="D245" s="508">
        <v>-2.0699999999999998</v>
      </c>
      <c r="E245" s="507" t="s">
        <v>667</v>
      </c>
      <c r="F245" s="151" t="s">
        <v>673</v>
      </c>
      <c r="G245" s="724">
        <f t="shared" si="66"/>
        <v>21.099346229637682</v>
      </c>
      <c r="H245" s="723">
        <f>IF(ISBLANK(D245),"",1/G245)</f>
        <v>4.7394833428313861E-2</v>
      </c>
      <c r="I245" s="722">
        <f t="shared" si="67"/>
        <v>2.0823435706526287E-4</v>
      </c>
      <c r="J245" s="722">
        <f>IF(ISBLANK(D245),"",1/I245)</f>
        <v>4802.281497123884</v>
      </c>
      <c r="K245" s="722">
        <f t="shared" si="68"/>
        <v>8.5113803820237675E-3</v>
      </c>
      <c r="L245" s="724">
        <f>IF(ISBLANK(D245),"",IF(E245="log",D245,IF(E245="dimensionless",LOG(D245),LOG(K245))))</f>
        <v>-2.0699999999999998</v>
      </c>
      <c r="M245" s="725">
        <v>25</v>
      </c>
      <c r="N245" s="726"/>
      <c r="O245" s="726" t="s">
        <v>532</v>
      </c>
      <c r="P245" s="148">
        <f>VLOOKUP(O245,References!$B$7:$F$197,5,FALSE)</f>
        <v>77</v>
      </c>
    </row>
    <row r="246" spans="1:17" ht="16" thickBot="1" x14ac:dyDescent="0.25">
      <c r="A246" s="379" t="s">
        <v>187</v>
      </c>
      <c r="B246" s="203" t="s">
        <v>186</v>
      </c>
      <c r="C246" s="251"/>
      <c r="D246" s="114"/>
      <c r="E246" s="114"/>
      <c r="F246" s="114"/>
      <c r="G246" s="394"/>
      <c r="H246" s="394"/>
      <c r="I246" s="394"/>
      <c r="J246" s="394"/>
      <c r="K246" s="394"/>
      <c r="L246" s="162"/>
      <c r="M246" s="114"/>
      <c r="N246" s="114"/>
      <c r="O246" s="114"/>
      <c r="P246" s="115"/>
    </row>
    <row r="247" spans="1:17" ht="18.75" customHeight="1" x14ac:dyDescent="0.2">
      <c r="A247" s="919" t="s">
        <v>130</v>
      </c>
      <c r="B247" s="920" t="s">
        <v>829</v>
      </c>
      <c r="C247" s="921" t="s">
        <v>126</v>
      </c>
      <c r="D247" s="693">
        <v>2.3700000000000001E-10</v>
      </c>
      <c r="E247" s="504" t="s">
        <v>675</v>
      </c>
      <c r="F247" s="693" t="s">
        <v>676</v>
      </c>
      <c r="G247" s="694">
        <f t="shared" ref="G247:G253" si="69">IF(ISBLANK(D247),"",IF(E247="log",K247*R_Pa*(M247+273.15)*0.001,IF(E247="dimensionless",K247*R_Pa*(M247+273.15)*0.001,IF(E247="Pa-m3/mol",D247,IF(E247="log Pa-m3/mol",10^D247,IF(E247="mol/dm3-atm",I247*101325,IF(E247="atm-m3/mol",I247*101325,0)))))))</f>
        <v>2.4014025000000003E-5</v>
      </c>
      <c r="H247" s="694">
        <f t="shared" ref="H247:H253" si="70">IF(ISBLANK(D247),"",1/G247)</f>
        <v>41642.331928945685</v>
      </c>
      <c r="I247" s="694">
        <f t="shared" ref="I247:I253" si="71">IF(ISBLANK(D247),"",IF(E247="log",K247*R_atm*(M247+273.15)*0.001,IF(E247="dimensionless",K247*R_atm*(M247+273.15)*0.001,IF(E247="Pa-m3/mol",D247/101325,IF(E247="log Pa-m3/mol",(10^D247)/101325,IF(E247="mol/dm3-atm",1/(D247*1000),IF(E247="atm-m3/mol",D247,0)))))))</f>
        <v>2.3700000000000001E-10</v>
      </c>
      <c r="J247" s="694">
        <f t="shared" ref="J247:J253" si="72">IF(ISBLANK(D247),"",1/I247)</f>
        <v>4219409282.7004218</v>
      </c>
      <c r="K247" s="694">
        <f t="shared" ref="K247:K253" si="73">IF(ISBLANK(D247),"",IF(E247="log",10^D247,IF(E247="dimensionless",D247,I247/(R_atm*(M247+273.15)*0.001))))</f>
        <v>9.6871485520875023E-9</v>
      </c>
      <c r="L247" s="696">
        <f t="shared" ref="L247:L253" si="74">IF(ISBLANK(D247),"",IF(E247="log",D247,IF(E247="dimensionless",LOG(D247),LOG(K247))))</f>
        <v>-8.0138040403212738</v>
      </c>
      <c r="M247" s="735">
        <v>25</v>
      </c>
      <c r="N247" s="697"/>
      <c r="O247" s="697" t="s">
        <v>677</v>
      </c>
      <c r="P247" s="145">
        <f>VLOOKUP(O247,References!$B$7:$F$197,5,FALSE)</f>
        <v>23</v>
      </c>
    </row>
    <row r="248" spans="1:17" ht="16" x14ac:dyDescent="0.2">
      <c r="A248" s="905"/>
      <c r="B248" s="906"/>
      <c r="C248" s="907"/>
      <c r="D248" s="698">
        <v>-2.13</v>
      </c>
      <c r="E248" s="496" t="s">
        <v>667</v>
      </c>
      <c r="F248" s="698" t="s">
        <v>672</v>
      </c>
      <c r="G248" s="699">
        <f t="shared" si="69"/>
        <v>18.37676233789152</v>
      </c>
      <c r="H248" s="700">
        <f t="shared" si="70"/>
        <v>5.4416549640960106E-2</v>
      </c>
      <c r="I248" s="701">
        <f t="shared" si="71"/>
        <v>1.813645431817576E-4</v>
      </c>
      <c r="J248" s="701">
        <f t="shared" si="72"/>
        <v>5513.756892370262</v>
      </c>
      <c r="K248" s="701">
        <f t="shared" si="73"/>
        <v>7.4131024130091741E-3</v>
      </c>
      <c r="L248" s="699">
        <f t="shared" si="74"/>
        <v>-2.13</v>
      </c>
      <c r="M248" s="704">
        <v>25</v>
      </c>
      <c r="N248" s="702"/>
      <c r="O248" s="702" t="s">
        <v>535</v>
      </c>
      <c r="P248" s="146">
        <f>VLOOKUP(O248,References!$B$7:$F$197,5,FALSE)</f>
        <v>24</v>
      </c>
    </row>
    <row r="249" spans="1:17" ht="16" x14ac:dyDescent="0.2">
      <c r="A249" s="905"/>
      <c r="B249" s="906"/>
      <c r="C249" s="907"/>
      <c r="D249" s="736">
        <v>7.4700000000000005E-4</v>
      </c>
      <c r="E249" s="496" t="s">
        <v>675</v>
      </c>
      <c r="F249" s="698" t="s">
        <v>670</v>
      </c>
      <c r="G249" s="699">
        <f t="shared" si="69"/>
        <v>75.689775000000012</v>
      </c>
      <c r="H249" s="700">
        <f t="shared" si="70"/>
        <v>1.3211824186292003E-2</v>
      </c>
      <c r="I249" s="701">
        <f t="shared" si="71"/>
        <v>7.4700000000000005E-4</v>
      </c>
      <c r="J249" s="701">
        <f t="shared" si="72"/>
        <v>1338.6880856760374</v>
      </c>
      <c r="K249" s="700">
        <f t="shared" si="73"/>
        <v>3.0532911259111242E-2</v>
      </c>
      <c r="L249" s="699">
        <f t="shared" si="74"/>
        <v>-1.5152317845159791</v>
      </c>
      <c r="M249" s="704">
        <v>25</v>
      </c>
      <c r="N249" s="702"/>
      <c r="O249" s="702" t="s">
        <v>538</v>
      </c>
      <c r="P249" s="146">
        <f>VLOOKUP(O249,References!$B$7:$F$197,5,FALSE)</f>
        <v>80</v>
      </c>
    </row>
    <row r="250" spans="1:17" ht="16" x14ac:dyDescent="0.2">
      <c r="A250" s="905"/>
      <c r="B250" s="906"/>
      <c r="C250" s="907"/>
      <c r="D250" s="736">
        <v>2.05E-4</v>
      </c>
      <c r="E250" s="496" t="s">
        <v>675</v>
      </c>
      <c r="F250" s="698" t="s">
        <v>673</v>
      </c>
      <c r="G250" s="699">
        <f t="shared" si="69"/>
        <v>20.771625</v>
      </c>
      <c r="H250" s="700">
        <f t="shared" si="70"/>
        <v>4.8142598376390872E-2</v>
      </c>
      <c r="I250" s="701">
        <f t="shared" si="71"/>
        <v>2.05E-4</v>
      </c>
      <c r="J250" s="701">
        <f t="shared" si="72"/>
        <v>4878.0487804878048</v>
      </c>
      <c r="K250" s="701">
        <f t="shared" si="73"/>
        <v>8.3791791273330717E-3</v>
      </c>
      <c r="L250" s="699">
        <f t="shared" si="74"/>
        <v>-2.0767985252756236</v>
      </c>
      <c r="M250" s="704">
        <v>25</v>
      </c>
      <c r="N250" s="702"/>
      <c r="O250" s="702" t="s">
        <v>538</v>
      </c>
      <c r="P250" s="146">
        <f>VLOOKUP(O250,References!$B$7:$F$197,5,FALSE)</f>
        <v>80</v>
      </c>
    </row>
    <row r="251" spans="1:17" ht="16" x14ac:dyDescent="0.2">
      <c r="A251" s="223" t="s">
        <v>180</v>
      </c>
      <c r="B251" s="220" t="s">
        <v>182</v>
      </c>
      <c r="C251" s="205" t="s">
        <v>184</v>
      </c>
      <c r="D251" s="372">
        <v>3.0299999999999999E-10</v>
      </c>
      <c r="E251" s="245" t="s">
        <v>675</v>
      </c>
      <c r="F251" s="373" t="s">
        <v>676</v>
      </c>
      <c r="G251" s="728">
        <f t="shared" si="69"/>
        <v>3.0701474999999996E-5</v>
      </c>
      <c r="H251" s="728">
        <f t="shared" si="70"/>
        <v>32571.724974125842</v>
      </c>
      <c r="I251" s="728">
        <f t="shared" si="71"/>
        <v>3.0299999999999999E-10</v>
      </c>
      <c r="J251" s="728">
        <f t="shared" si="72"/>
        <v>3300330033.0033007</v>
      </c>
      <c r="K251" s="728">
        <f t="shared" si="73"/>
        <v>1.2384835490643514E-8</v>
      </c>
      <c r="L251" s="729">
        <f t="shared" si="74"/>
        <v>-7.9071097578290725</v>
      </c>
      <c r="M251" s="730">
        <v>25</v>
      </c>
      <c r="N251" s="250"/>
      <c r="O251" s="731" t="s">
        <v>677</v>
      </c>
      <c r="P251" s="191">
        <f>VLOOKUP(O251,References!$B$7:$F$197,5,FALSE)</f>
        <v>23</v>
      </c>
      <c r="Q251" s="243"/>
    </row>
    <row r="252" spans="1:17" ht="16" x14ac:dyDescent="0.2">
      <c r="A252" s="223" t="s">
        <v>181</v>
      </c>
      <c r="B252" s="220" t="s">
        <v>183</v>
      </c>
      <c r="C252" s="205" t="s">
        <v>185</v>
      </c>
      <c r="D252" s="372">
        <v>4.3600000000000003E-4</v>
      </c>
      <c r="E252" s="245" t="s">
        <v>675</v>
      </c>
      <c r="F252" s="373" t="s">
        <v>676</v>
      </c>
      <c r="G252" s="729">
        <f t="shared" si="69"/>
        <v>44.177700000000002</v>
      </c>
      <c r="H252" s="742">
        <f t="shared" si="70"/>
        <v>2.2635854741192955E-2</v>
      </c>
      <c r="I252" s="728">
        <f t="shared" si="71"/>
        <v>4.3600000000000003E-4</v>
      </c>
      <c r="J252" s="728">
        <f t="shared" si="72"/>
        <v>2293.5779816513759</v>
      </c>
      <c r="K252" s="742">
        <f t="shared" si="73"/>
        <v>1.7821083412279119E-2</v>
      </c>
      <c r="L252" s="729">
        <f t="shared" si="74"/>
        <v>-1.7490658970627917</v>
      </c>
      <c r="M252" s="730">
        <v>25</v>
      </c>
      <c r="N252" s="250"/>
      <c r="O252" s="731" t="s">
        <v>677</v>
      </c>
      <c r="P252" s="191">
        <f>VLOOKUP(O252,References!$B$7:$F$197,5,FALSE)</f>
        <v>23</v>
      </c>
      <c r="Q252" s="243"/>
    </row>
    <row r="253" spans="1:17" ht="17" thickBot="1" x14ac:dyDescent="0.25">
      <c r="A253" s="214" t="s">
        <v>174</v>
      </c>
      <c r="B253" s="215" t="s">
        <v>175</v>
      </c>
      <c r="C253" s="216" t="s">
        <v>176</v>
      </c>
      <c r="D253" s="374">
        <v>1.06E-10</v>
      </c>
      <c r="E253" s="375" t="s">
        <v>675</v>
      </c>
      <c r="F253" s="375" t="s">
        <v>676</v>
      </c>
      <c r="G253" s="722">
        <f t="shared" si="69"/>
        <v>1.074045E-5</v>
      </c>
      <c r="H253" s="722">
        <f t="shared" si="70"/>
        <v>93105.968558114415</v>
      </c>
      <c r="I253" s="722">
        <f t="shared" si="71"/>
        <v>1.06E-10</v>
      </c>
      <c r="J253" s="722">
        <f t="shared" si="72"/>
        <v>9433962264.1509438</v>
      </c>
      <c r="K253" s="722">
        <f t="shared" si="73"/>
        <v>4.3326487194990512E-9</v>
      </c>
      <c r="L253" s="724">
        <f t="shared" si="74"/>
        <v>-8.3632465210666069</v>
      </c>
      <c r="M253" s="725">
        <v>25</v>
      </c>
      <c r="N253" s="261"/>
      <c r="O253" s="726" t="s">
        <v>677</v>
      </c>
      <c r="P253" s="148">
        <f>VLOOKUP(O253,References!$B$7:$F$197,5,FALSE)</f>
        <v>23</v>
      </c>
      <c r="Q253" s="243"/>
    </row>
    <row r="254" spans="1:17" s="17" customFormat="1" ht="16" thickBot="1" x14ac:dyDescent="0.25">
      <c r="A254" s="204" t="s">
        <v>188</v>
      </c>
      <c r="B254" s="203" t="s">
        <v>189</v>
      </c>
      <c r="C254" s="251"/>
      <c r="D254" s="114"/>
      <c r="E254" s="114"/>
      <c r="F254" s="114"/>
      <c r="G254" s="394"/>
      <c r="H254" s="394"/>
      <c r="I254" s="394"/>
      <c r="J254" s="394"/>
      <c r="K254" s="394"/>
      <c r="L254" s="162"/>
      <c r="M254" s="114"/>
      <c r="N254" s="114"/>
      <c r="O254" s="114"/>
      <c r="P254" s="115"/>
      <c r="Q254" s="48"/>
    </row>
    <row r="255" spans="1:17" ht="32" x14ac:dyDescent="0.2">
      <c r="A255" s="257" t="s">
        <v>124</v>
      </c>
      <c r="B255" s="258" t="s">
        <v>919</v>
      </c>
      <c r="C255" s="259" t="s">
        <v>127</v>
      </c>
      <c r="D255" s="259">
        <v>3.3E-10</v>
      </c>
      <c r="E255" s="743" t="s">
        <v>675</v>
      </c>
      <c r="F255" s="259" t="s">
        <v>676</v>
      </c>
      <c r="G255" s="744">
        <f>IF(ISBLANK(D255),"",IF(E255="log",K255*R_Pa*(M255+273.15)*0.001,IF(E255="dimensionless",K255*R_Pa*(M255+273.15)*0.001,IF(E255="Pa-m3/mol",D255,IF(E255="log Pa-m3/mol",10^D255,IF(E255="mol/dm3-atm",I255*101325,IF(E255="atm-m3/mol",I255*101325,0)))))))</f>
        <v>3.3437250000000002E-5</v>
      </c>
      <c r="H255" s="744">
        <f>IF(ISBLANK(D255),"",1/G255)</f>
        <v>29906.765658060991</v>
      </c>
      <c r="I255" s="744">
        <f>IF(ISBLANK(D255),"",IF(E255="log",K255*R_atm*(M255+273.15)*0.001,IF(E255="dimensionless",K255*R_atm*(M255+273.15)*0.001,IF(E255="Pa-m3/mol",D255/101325,IF(E255="log Pa-m3/mol",(10^D255)/101325,IF(E255="mol/dm3-atm",1/(D255*1000),IF(E255="atm-m3/mol",D255,0)))))))</f>
        <v>3.3E-10</v>
      </c>
      <c r="J255" s="744">
        <f>IF(ISBLANK(D255),"",1/I255)</f>
        <v>3030303030.3030305</v>
      </c>
      <c r="K255" s="744">
        <f>IF(ISBLANK(D255),"",IF(E255="log",10^D255,IF(E255="dimensionless",D255,I255/(R_atm*(M255+273.15)*0.001))))</f>
        <v>1.3488434692780066E-8</v>
      </c>
      <c r="L255" s="745">
        <f>IF(ISBLANK(D255),"",IF(E255="log",D255,IF(E255="dimensionless",LOG(D255),LOG(K255))))</f>
        <v>-7.8700384464534903</v>
      </c>
      <c r="M255" s="746">
        <v>25</v>
      </c>
      <c r="N255" s="747"/>
      <c r="O255" s="748" t="s">
        <v>677</v>
      </c>
      <c r="P255" s="376">
        <f>VLOOKUP(O255,References!$B$7:$F$197,5,FALSE)</f>
        <v>23</v>
      </c>
    </row>
    <row r="256" spans="1:17" ht="32" x14ac:dyDescent="0.2">
      <c r="A256" s="190" t="s">
        <v>125</v>
      </c>
      <c r="B256" s="184" t="s">
        <v>920</v>
      </c>
      <c r="C256" s="185" t="s">
        <v>129</v>
      </c>
      <c r="D256" s="185">
        <v>1.8100000000000001E-11</v>
      </c>
      <c r="E256" s="245" t="s">
        <v>675</v>
      </c>
      <c r="F256" s="185" t="s">
        <v>676</v>
      </c>
      <c r="G256" s="728">
        <f>IF(ISBLANK(D256),"",IF(E256="log",K256*R_Pa*(M256+273.15)*0.001,IF(E256="dimensionless",K256*R_Pa*(M256+273.15)*0.001,IF(E256="Pa-m3/mol",D256,IF(E256="log Pa-m3/mol",10^D256,IF(E256="mol/dm3-atm",I256*101325,IF(E256="atm-m3/mol",I256*101325,0)))))))</f>
        <v>1.8339825E-6</v>
      </c>
      <c r="H256" s="728">
        <f>IF(ISBLANK(D256),"",1/G256)</f>
        <v>545261.47332376405</v>
      </c>
      <c r="I256" s="728">
        <f>IF(ISBLANK(D256),"",IF(E256="log",K256*R_atm*(M256+273.15)*0.001,IF(E256="dimensionless",K256*R_atm*(M256+273.15)*0.001,IF(E256="Pa-m3/mol",D256/101325,IF(E256="log Pa-m3/mol",(10^D256)/101325,IF(E256="mol/dm3-atm",1/(D256*1000),IF(E256="atm-m3/mol",D256,0)))))))</f>
        <v>1.8100000000000001E-11</v>
      </c>
      <c r="J256" s="728">
        <f>IF(ISBLANK(D256),"",1/I256)</f>
        <v>55248618784.530388</v>
      </c>
      <c r="K256" s="728">
        <f>IF(ISBLANK(D256),"",IF(E256="log",10^D256,IF(E256="dimensionless",D256,I256/(R_atm*(M256+273.15)*0.001))))</f>
        <v>7.3982020587672482E-10</v>
      </c>
      <c r="L256" s="729">
        <f>IF(ISBLANK(D256),"",IF(E256="log",D256,IF(E256="dimensionless",LOG(D256),LOG(K256))))</f>
        <v>-9.1308738114621928</v>
      </c>
      <c r="M256" s="730">
        <v>25</v>
      </c>
      <c r="N256" s="731"/>
      <c r="O256" s="749" t="s">
        <v>677</v>
      </c>
      <c r="P256" s="377">
        <f>VLOOKUP(O256,References!$B$7:$F$197,5,FALSE)</f>
        <v>23</v>
      </c>
    </row>
    <row r="257" spans="1:17" ht="17" thickBot="1" x14ac:dyDescent="0.25">
      <c r="A257" s="214" t="s">
        <v>177</v>
      </c>
      <c r="B257" s="215" t="s">
        <v>178</v>
      </c>
      <c r="C257" s="216" t="s">
        <v>179</v>
      </c>
      <c r="D257" s="374">
        <v>2.2300000000000001E-10</v>
      </c>
      <c r="E257" s="245" t="s">
        <v>675</v>
      </c>
      <c r="F257" s="375" t="s">
        <v>676</v>
      </c>
      <c r="G257" s="728">
        <f>IF(ISBLANK(D257),"",IF(E257="log",K257*R_Pa*(M257+273.15)*0.001,IF(E257="dimensionless",K257*R_Pa*(M257+273.15)*0.001,IF(E257="Pa-m3/mol",D257,IF(E257="log Pa-m3/mol",10^D257,IF(E257="mol/dm3-atm",I257*101325,IF(E257="atm-m3/mol",I257*101325,0)))))))</f>
        <v>2.2595474999999999E-5</v>
      </c>
      <c r="H257" s="728">
        <f>IF(ISBLANK(D257),"",1/G257)</f>
        <v>44256.64873165977</v>
      </c>
      <c r="I257" s="728">
        <f>IF(ISBLANK(D257),"",IF(E257="log",K257*R_atm*(M257+273.15)*0.001,IF(E257="dimensionless",K257*R_atm*(M257+273.15)*0.001,IF(E257="Pa-m3/mol",D257/101325,IF(E257="log Pa-m3/mol",(10^D257)/101325,IF(E257="mol/dm3-atm",1/(D257*1000),IF(E257="atm-m3/mol",D257,0)))))))</f>
        <v>2.2300000000000001E-10</v>
      </c>
      <c r="J257" s="728">
        <f>IF(ISBLANK(D257),"",1/I257)</f>
        <v>4484304932.7354259</v>
      </c>
      <c r="K257" s="728">
        <f>IF(ISBLANK(D257),"",IF(E257="log",10^D257,IF(E257="dimensionless",D257,I257/(R_atm*(M257+273.15)*0.001))))</f>
        <v>9.1149119287574395E-9</v>
      </c>
      <c r="L257" s="729">
        <f>IF(ISBLANK(D257),"",IF(E257="log",D257,IF(E257="dimensionless",LOG(D257),LOG(K257))))</f>
        <v>-8.0402475232832167</v>
      </c>
      <c r="M257" s="730">
        <v>25</v>
      </c>
      <c r="N257" s="731"/>
      <c r="O257" s="749" t="s">
        <v>677</v>
      </c>
      <c r="P257" s="377">
        <f>VLOOKUP(O257,References!$B$7:$F$197,5,FALSE)</f>
        <v>23</v>
      </c>
      <c r="Q257" s="243"/>
    </row>
    <row r="258" spans="1:17" customFormat="1" ht="17" thickBot="1" x14ac:dyDescent="0.25">
      <c r="A258" s="379" t="s">
        <v>190</v>
      </c>
      <c r="B258" s="239"/>
      <c r="C258" s="251"/>
      <c r="D258" s="114"/>
      <c r="E258" s="114"/>
      <c r="F258" s="114"/>
      <c r="G258" s="394"/>
      <c r="H258" s="394"/>
      <c r="I258" s="394"/>
      <c r="J258" s="394"/>
      <c r="K258" s="394"/>
      <c r="L258" s="162"/>
      <c r="M258" s="114"/>
      <c r="N258" s="114"/>
      <c r="O258" s="114"/>
      <c r="P258" s="115"/>
      <c r="Q258" s="230"/>
    </row>
    <row r="259" spans="1:17" ht="18" customHeight="1" x14ac:dyDescent="0.2">
      <c r="A259" s="919" t="s">
        <v>123</v>
      </c>
      <c r="B259" s="928" t="s">
        <v>122</v>
      </c>
      <c r="C259" s="921" t="s">
        <v>128</v>
      </c>
      <c r="D259" s="693">
        <v>1.8999999999999999E-10</v>
      </c>
      <c r="E259" s="504" t="s">
        <v>675</v>
      </c>
      <c r="F259" s="693" t="s">
        <v>676</v>
      </c>
      <c r="G259" s="694">
        <f>IF(ISBLANK(D259),"",IF(E259="log",K259*R_Pa*(M259+273.15)*0.001,IF(E259="dimensionless",K259*R_Pa*(M259+273.15)*0.001,IF(E259="Pa-m3/mol",D259,IF(E259="log Pa-m3/mol",10^D259,IF(E259="mol/dm3-atm",I259*101325,IF(E259="atm-m3/mol",I259*101325,0)))))))</f>
        <v>1.9251749999999997E-5</v>
      </c>
      <c r="H259" s="694">
        <f>IF(ISBLANK(D259),"",1/G259)</f>
        <v>51943.329827158574</v>
      </c>
      <c r="I259" s="694">
        <f>IF(ISBLANK(D259),"",IF(E259="log",K259*R_atm*(M259+273.15)*0.001,IF(E259="dimensionless",K259*R_atm*(M259+273.15)*0.001,IF(E259="Pa-m3/mol",D259/101325,IF(E259="log Pa-m3/mol",(10^D259)/101325,IF(E259="mol/dm3-atm",1/(D259*1000),IF(E259="atm-m3/mol",D259,0)))))))</f>
        <v>1.8999999999999999E-10</v>
      </c>
      <c r="J259" s="694">
        <f>IF(ISBLANK(D259),"",1/I259)</f>
        <v>5263157894.7368422</v>
      </c>
      <c r="K259" s="694">
        <f>IF(ISBLANK(D259),"",IF(E259="log",10^D259,IF(E259="dimensionless",D259,I259/(R_atm*(M259+273.15)*0.001))))</f>
        <v>7.7660684594794313E-9</v>
      </c>
      <c r="L259" s="696">
        <f>IF(ISBLANK(D259),"",IF(E259="log",D259,IF(E259="dimensionless",LOG(D259),LOG(K259))))</f>
        <v>-8.1097987853785494</v>
      </c>
      <c r="M259" s="735">
        <v>25</v>
      </c>
      <c r="N259" s="697"/>
      <c r="O259" s="697" t="s">
        <v>677</v>
      </c>
      <c r="P259" s="145">
        <f>VLOOKUP(O259,References!$B$7:$F$197,5,FALSE)</f>
        <v>23</v>
      </c>
    </row>
    <row r="260" spans="1:17" ht="16" x14ac:dyDescent="0.2">
      <c r="A260" s="905"/>
      <c r="B260" s="929"/>
      <c r="C260" s="907"/>
      <c r="D260" s="698">
        <v>-2.94</v>
      </c>
      <c r="E260" s="496" t="s">
        <v>667</v>
      </c>
      <c r="F260" s="698" t="s">
        <v>672</v>
      </c>
      <c r="G260" s="699">
        <f>IF(ISBLANK(D260),"",IF(E260="log",K260*R_Pa*(M260+273.15)*0.001,IF(E260="dimensionless",K260*R_Pa*(M260+273.15)*0.001,IF(E260="Pa-m3/mol",D260,IF(E260="log Pa-m3/mol",10^D260,IF(E260="mol/dm3-atm",I260*101325,IF(E260="atm-m3/mol",I260*101325,0)))))))</f>
        <v>2.8462234910731365</v>
      </c>
      <c r="H260" s="700">
        <f>IF(ISBLANK(D260),"",1/G260)</f>
        <v>0.35134275405160165</v>
      </c>
      <c r="I260" s="701">
        <f>IF(ISBLANK(D260),"",IF(E260="log",K260*R_atm*(M260+273.15)*0.001,IF(E260="dimensionless",K260*R_atm*(M260+273.15)*0.001,IF(E260="Pa-m3/mol",D260/101325,IF(E260="log Pa-m3/mol",(10^D260)/101325,IF(E260="mol/dm3-atm",1/(D260*1000),IF(E260="atm-m3/mol",D260,0)))))))</f>
        <v>2.8090041856137649E-5</v>
      </c>
      <c r="J260" s="701">
        <f>IF(ISBLANK(D260),"",1/I260)</f>
        <v>35599.804554278402</v>
      </c>
      <c r="K260" s="701">
        <f>IF(ISBLANK(D260),"",IF(E260="log",10^D260,IF(E260="dimensionless",D260,I260/(R_atm*(M260+273.15)*0.001))))</f>
        <v>1.1481536214968825E-3</v>
      </c>
      <c r="L260" s="699">
        <f>IF(ISBLANK(D260),"",IF(E260="log",D260,IF(E260="dimensionless",LOG(D260),LOG(K260))))</f>
        <v>-2.94</v>
      </c>
      <c r="M260" s="704">
        <v>25</v>
      </c>
      <c r="N260" s="702"/>
      <c r="O260" s="702" t="s">
        <v>532</v>
      </c>
      <c r="P260" s="146">
        <f>VLOOKUP(O260,References!$B$7:$F$197,5,FALSE)</f>
        <v>77</v>
      </c>
    </row>
    <row r="261" spans="1:17" ht="17" thickBot="1" x14ac:dyDescent="0.25">
      <c r="A261" s="922"/>
      <c r="B261" s="930"/>
      <c r="C261" s="924"/>
      <c r="D261" s="151">
        <v>-2.2599999999999998</v>
      </c>
      <c r="E261" s="507" t="s">
        <v>667</v>
      </c>
      <c r="F261" s="151" t="s">
        <v>672</v>
      </c>
      <c r="G261" s="724">
        <f>IF(ISBLANK(D261),"",IF(E261="log",K261*R_Pa*(M261+273.15)*0.001,IF(E261="dimensionless",K261*R_Pa*(M261+273.15)*0.001,IF(E261="Pa-m3/mol",D261,IF(E261="log Pa-m3/mol",10^D261,IF(E261="mol/dm3-atm",I261*101325,IF(E261="atm-m3/mol",I261*101325,0)))))))</f>
        <v>13.622882123031983</v>
      </c>
      <c r="H261" s="723">
        <f>IF(ISBLANK(D261),"",1/G261)</f>
        <v>7.3405905664361323E-2</v>
      </c>
      <c r="I261" s="722">
        <f>IF(ISBLANK(D261),"",IF(E261="log",K261*R_atm*(M261+273.15)*0.001,IF(E261="dimensionless",K261*R_atm*(M261+273.15)*0.001,IF(E261="Pa-m3/mol",D261/101325,IF(E261="log Pa-m3/mol",(10^D261)/101325,IF(E261="mol/dm3-atm",1/(D261*1000),IF(E261="atm-m3/mol",D261,0)))))))</f>
        <v>1.3444739326949945E-4</v>
      </c>
      <c r="J261" s="722">
        <f>IF(ISBLANK(D261),"",1/I261)</f>
        <v>7437.8533914413838</v>
      </c>
      <c r="K261" s="722">
        <f>IF(ISBLANK(D261),"",IF(E261="log",10^D261,IF(E261="dimensionless",D261,I261/(R_atm*(M261+273.15)*0.001))))</f>
        <v>5.4954087385762473E-3</v>
      </c>
      <c r="L261" s="724">
        <f>IF(ISBLANK(D261),"",IF(E261="log",D261,IF(E261="dimensionless",LOG(D261),LOG(K261))))</f>
        <v>-2.2599999999999998</v>
      </c>
      <c r="M261" s="725">
        <v>25</v>
      </c>
      <c r="N261" s="726"/>
      <c r="O261" s="726" t="s">
        <v>535</v>
      </c>
      <c r="P261" s="148">
        <f>VLOOKUP(O261,References!$B$7:$F$197,5,FALSE)</f>
        <v>24</v>
      </c>
    </row>
    <row r="263" spans="1:17" customFormat="1" ht="16" x14ac:dyDescent="0.2">
      <c r="A263" s="93" t="s">
        <v>730</v>
      </c>
      <c r="G263" s="90"/>
      <c r="H263" s="90"/>
      <c r="I263" s="90"/>
      <c r="J263" s="90"/>
      <c r="K263" s="90"/>
      <c r="L263" s="90"/>
      <c r="M263" s="90"/>
      <c r="N263" s="91"/>
    </row>
    <row r="264" spans="1:17" customFormat="1" ht="16" x14ac:dyDescent="0.2">
      <c r="A264" s="2" t="s">
        <v>815</v>
      </c>
      <c r="G264" s="90"/>
      <c r="H264" s="90"/>
      <c r="I264" s="90"/>
      <c r="J264" s="90"/>
      <c r="K264" s="90"/>
      <c r="L264" s="90"/>
      <c r="M264" s="90"/>
      <c r="N264" s="91"/>
    </row>
    <row r="265" spans="1:17" customFormat="1" ht="16" x14ac:dyDescent="0.2">
      <c r="A265" s="2" t="s">
        <v>830</v>
      </c>
      <c r="G265" s="90"/>
      <c r="H265" s="90"/>
      <c r="I265" s="90"/>
      <c r="J265" s="90"/>
      <c r="K265" s="90"/>
      <c r="L265" s="90"/>
      <c r="M265" s="90"/>
      <c r="N265" s="91"/>
    </row>
    <row r="266" spans="1:17" customFormat="1" ht="16" x14ac:dyDescent="0.2">
      <c r="A266" s="17" t="s">
        <v>827</v>
      </c>
      <c r="G266" s="90"/>
      <c r="H266" s="90"/>
      <c r="I266" s="90"/>
      <c r="J266" s="90"/>
      <c r="K266" s="90"/>
      <c r="L266" s="90"/>
      <c r="M266" s="90"/>
      <c r="N266" s="91"/>
    </row>
    <row r="267" spans="1:17" customFormat="1" ht="16" x14ac:dyDescent="0.2">
      <c r="A267" s="17" t="s">
        <v>828</v>
      </c>
      <c r="G267" s="90"/>
      <c r="H267" s="90"/>
      <c r="I267" s="90"/>
      <c r="J267" s="90"/>
      <c r="K267" s="90"/>
      <c r="L267" s="90"/>
      <c r="M267" s="90"/>
      <c r="N267" s="91"/>
    </row>
    <row r="268" spans="1:17" customFormat="1" ht="16" x14ac:dyDescent="0.2">
      <c r="A268" s="2" t="s">
        <v>839</v>
      </c>
      <c r="G268" s="90"/>
      <c r="H268" s="90"/>
      <c r="I268" s="90"/>
      <c r="J268" s="90"/>
      <c r="K268" s="90"/>
      <c r="L268" s="90"/>
      <c r="M268" s="90"/>
      <c r="N268" s="91"/>
    </row>
    <row r="269" spans="1:17" customFormat="1" ht="16" x14ac:dyDescent="0.2">
      <c r="A269" s="17" t="s">
        <v>113</v>
      </c>
      <c r="G269" s="90"/>
      <c r="H269" s="90"/>
      <c r="I269" s="90"/>
      <c r="J269" s="90"/>
      <c r="K269" s="90"/>
      <c r="L269" s="90"/>
      <c r="M269" s="90"/>
      <c r="N269" s="91"/>
    </row>
    <row r="270" spans="1:17" x14ac:dyDescent="0.2">
      <c r="A270" s="74" t="s">
        <v>579</v>
      </c>
    </row>
    <row r="271" spans="1:17" ht="16" x14ac:dyDescent="0.2">
      <c r="A271" s="76" t="s">
        <v>818</v>
      </c>
    </row>
    <row r="272" spans="1:17" x14ac:dyDescent="0.2">
      <c r="A272" s="77" t="s">
        <v>819</v>
      </c>
    </row>
    <row r="273" spans="1:14" ht="16" x14ac:dyDescent="0.2">
      <c r="A273" s="76" t="s">
        <v>820</v>
      </c>
    </row>
    <row r="274" spans="1:14" x14ac:dyDescent="0.2">
      <c r="A274" s="400" t="s">
        <v>821</v>
      </c>
    </row>
    <row r="275" spans="1:14" x14ac:dyDescent="0.2">
      <c r="A275" s="400" t="s">
        <v>822</v>
      </c>
    </row>
    <row r="276" spans="1:14" ht="16" x14ac:dyDescent="0.2">
      <c r="A276" s="76" t="s">
        <v>823</v>
      </c>
    </row>
    <row r="277" spans="1:14" x14ac:dyDescent="0.2">
      <c r="A277" s="400" t="s">
        <v>824</v>
      </c>
    </row>
    <row r="278" spans="1:14" x14ac:dyDescent="0.2">
      <c r="A278" s="400" t="s">
        <v>825</v>
      </c>
    </row>
    <row r="279" spans="1:14" x14ac:dyDescent="0.2">
      <c r="A279" s="400" t="s">
        <v>826</v>
      </c>
    </row>
    <row r="283" spans="1:14" customFormat="1" ht="16" x14ac:dyDescent="0.2">
      <c r="A283" s="93"/>
      <c r="G283" s="90"/>
      <c r="H283" s="90"/>
      <c r="I283" s="90"/>
      <c r="J283" s="90"/>
      <c r="K283" s="90"/>
      <c r="L283" s="90"/>
      <c r="M283" s="90"/>
      <c r="N283" s="91"/>
    </row>
    <row r="284" spans="1:14" customFormat="1" ht="16" x14ac:dyDescent="0.2">
      <c r="A284" s="93"/>
      <c r="G284" s="90"/>
      <c r="H284" s="90"/>
      <c r="I284" s="90"/>
      <c r="J284" s="90"/>
      <c r="K284" s="90"/>
      <c r="L284" s="90"/>
      <c r="M284" s="90"/>
      <c r="N284" s="91"/>
    </row>
    <row r="285" spans="1:14" customFormat="1" ht="16" x14ac:dyDescent="0.2">
      <c r="A285" s="93"/>
      <c r="G285" s="90"/>
      <c r="H285" s="90"/>
      <c r="I285" s="90"/>
      <c r="J285" s="90"/>
      <c r="K285" s="90"/>
      <c r="L285" s="90"/>
      <c r="M285" s="90"/>
      <c r="N285" s="91"/>
    </row>
    <row r="286" spans="1:14" customFormat="1" ht="16" x14ac:dyDescent="0.2">
      <c r="A286" s="11"/>
      <c r="G286" s="90"/>
      <c r="H286" s="90"/>
      <c r="I286" s="90"/>
      <c r="J286" s="90"/>
      <c r="K286" s="90"/>
      <c r="L286" s="90"/>
      <c r="M286" s="90"/>
      <c r="N286" s="91"/>
    </row>
    <row r="287" spans="1:14" customFormat="1" ht="16" x14ac:dyDescent="0.2">
      <c r="A287" s="93"/>
      <c r="G287" s="90"/>
      <c r="H287" s="90"/>
      <c r="I287" s="90"/>
      <c r="J287" s="90"/>
      <c r="K287" s="90"/>
      <c r="L287" s="90"/>
      <c r="M287" s="90"/>
      <c r="N287" s="91"/>
    </row>
    <row r="288" spans="1:14" customFormat="1" ht="16" x14ac:dyDescent="0.2">
      <c r="A288" s="93"/>
      <c r="G288" s="90"/>
      <c r="H288" s="90"/>
      <c r="I288" s="90"/>
      <c r="J288" s="90"/>
      <c r="K288" s="90"/>
      <c r="L288" s="90"/>
      <c r="M288" s="90"/>
      <c r="N288" s="91"/>
    </row>
    <row r="289" spans="1:14" customFormat="1" ht="16" x14ac:dyDescent="0.2">
      <c r="A289" s="93"/>
      <c r="G289" s="90"/>
      <c r="H289" s="90"/>
      <c r="I289" s="90"/>
      <c r="J289" s="90"/>
      <c r="K289" s="90"/>
      <c r="L289" s="90"/>
      <c r="M289" s="90"/>
      <c r="N289" s="91"/>
    </row>
    <row r="290" spans="1:14" customFormat="1" ht="16" x14ac:dyDescent="0.2">
      <c r="A290" s="93"/>
      <c r="G290" s="90"/>
      <c r="H290" s="90"/>
      <c r="I290" s="90"/>
      <c r="J290" s="90"/>
      <c r="K290" s="90"/>
      <c r="L290" s="90"/>
      <c r="M290" s="90"/>
      <c r="N290" s="91"/>
    </row>
    <row r="291" spans="1:14" customFormat="1" ht="16" x14ac:dyDescent="0.2">
      <c r="A291" s="93"/>
      <c r="G291" s="90"/>
      <c r="H291" s="90"/>
      <c r="I291" s="90"/>
      <c r="J291" s="90"/>
      <c r="K291" s="90"/>
      <c r="L291" s="90"/>
      <c r="M291" s="90"/>
      <c r="N291" s="91"/>
    </row>
    <row r="292" spans="1:14" customFormat="1" ht="16" x14ac:dyDescent="0.2">
      <c r="A292" s="93"/>
      <c r="G292" s="90"/>
      <c r="H292" s="90"/>
      <c r="I292" s="90"/>
      <c r="J292" s="90"/>
      <c r="K292" s="90"/>
      <c r="L292" s="90"/>
      <c r="M292" s="90"/>
      <c r="N292" s="91"/>
    </row>
    <row r="293" spans="1:14" customFormat="1" ht="16" x14ac:dyDescent="0.2">
      <c r="G293" s="90"/>
      <c r="H293" s="90"/>
      <c r="I293" s="90"/>
      <c r="J293" s="90"/>
      <c r="K293" s="90"/>
      <c r="L293" s="90"/>
      <c r="M293" s="90"/>
      <c r="N293" s="91"/>
    </row>
  </sheetData>
  <sheetProtection algorithmName="SHA-512" hashValue="x41qWcMER0to+Cz0SwZlemsjOXkOYq7No62wb2hWIIyxMT1YJBSt6Tg5zLhcDTKQ3JO1mVb7RCfuqjIujNv3mQ==" saltValue="4/05uNCPc4YyqKCAupeQMw==" spinCount="100000" sheet="1" objects="1" scenarios="1"/>
  <mergeCells count="102">
    <mergeCell ref="A259:A261"/>
    <mergeCell ref="B259:B261"/>
    <mergeCell ref="C259:C261"/>
    <mergeCell ref="A212:A231"/>
    <mergeCell ref="B212:B231"/>
    <mergeCell ref="C212:C231"/>
    <mergeCell ref="A232:A245"/>
    <mergeCell ref="B232:B245"/>
    <mergeCell ref="C232:C245"/>
    <mergeCell ref="C194:C211"/>
    <mergeCell ref="A160:A170"/>
    <mergeCell ref="B160:B170"/>
    <mergeCell ref="C160:C170"/>
    <mergeCell ref="A173:A174"/>
    <mergeCell ref="B173:B174"/>
    <mergeCell ref="C173:C174"/>
    <mergeCell ref="A2:P2"/>
    <mergeCell ref="A247:A250"/>
    <mergeCell ref="B247:B250"/>
    <mergeCell ref="C247:C250"/>
    <mergeCell ref="A177:A193"/>
    <mergeCell ref="B177:B193"/>
    <mergeCell ref="C177:C193"/>
    <mergeCell ref="A194:A211"/>
    <mergeCell ref="B194:B211"/>
    <mergeCell ref="A137:A146"/>
    <mergeCell ref="B137:B146"/>
    <mergeCell ref="C137:C146"/>
    <mergeCell ref="A149:A159"/>
    <mergeCell ref="B149:B159"/>
    <mergeCell ref="C149:C159"/>
    <mergeCell ref="A124:A128"/>
    <mergeCell ref="B124:B128"/>
    <mergeCell ref="C124:C128"/>
    <mergeCell ref="A129:A136"/>
    <mergeCell ref="B129:B136"/>
    <mergeCell ref="C129:C136"/>
    <mergeCell ref="A117:A118"/>
    <mergeCell ref="B117:B118"/>
    <mergeCell ref="C117:C118"/>
    <mergeCell ref="A119:A121"/>
    <mergeCell ref="B119:B121"/>
    <mergeCell ref="C119:C121"/>
    <mergeCell ref="A106:A107"/>
    <mergeCell ref="B106:B107"/>
    <mergeCell ref="C106:C107"/>
    <mergeCell ref="A110:A114"/>
    <mergeCell ref="B110:B114"/>
    <mergeCell ref="C110:C114"/>
    <mergeCell ref="A87:A90"/>
    <mergeCell ref="B87:B90"/>
    <mergeCell ref="C87:C90"/>
    <mergeCell ref="A92:A104"/>
    <mergeCell ref="B92:B104"/>
    <mergeCell ref="C92:C104"/>
    <mergeCell ref="A77:A80"/>
    <mergeCell ref="B77:B80"/>
    <mergeCell ref="C77:C80"/>
    <mergeCell ref="A82:A85"/>
    <mergeCell ref="B82:B85"/>
    <mergeCell ref="C82:C85"/>
    <mergeCell ref="A71:A74"/>
    <mergeCell ref="B71:B74"/>
    <mergeCell ref="C71:C74"/>
    <mergeCell ref="A75:A76"/>
    <mergeCell ref="B75:B76"/>
    <mergeCell ref="C75:C76"/>
    <mergeCell ref="B17:B20"/>
    <mergeCell ref="C17:C20"/>
    <mergeCell ref="A57:A63"/>
    <mergeCell ref="B57:B63"/>
    <mergeCell ref="C57:C63"/>
    <mergeCell ref="A64:A70"/>
    <mergeCell ref="B64:B70"/>
    <mergeCell ref="C64:C70"/>
    <mergeCell ref="A50:A56"/>
    <mergeCell ref="B50:B56"/>
    <mergeCell ref="C50:C56"/>
    <mergeCell ref="F6:F7"/>
    <mergeCell ref="A37:A49"/>
    <mergeCell ref="B37:B49"/>
    <mergeCell ref="C37:C49"/>
    <mergeCell ref="P6:P7"/>
    <mergeCell ref="G6:L6"/>
    <mergeCell ref="M6:M7"/>
    <mergeCell ref="N6:N7"/>
    <mergeCell ref="O6:O7"/>
    <mergeCell ref="A6:A7"/>
    <mergeCell ref="B6:B7"/>
    <mergeCell ref="C6:C7"/>
    <mergeCell ref="D6:D7"/>
    <mergeCell ref="E6:E7"/>
    <mergeCell ref="A21:A28"/>
    <mergeCell ref="B21:B28"/>
    <mergeCell ref="C21:C28"/>
    <mergeCell ref="A29:A36"/>
    <mergeCell ref="B29:B36"/>
    <mergeCell ref="C29:C36"/>
    <mergeCell ref="A9:A16"/>
    <mergeCell ref="B9:B16"/>
    <mergeCell ref="C9:C16"/>
    <mergeCell ref="A17:A20"/>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4" id="{75A12400-6C93-455D-9F76-A5CA9A7D5F6F}">
            <xm:f>(VLOOKUP(O9,References!$B$8:$C$197,2,FALSE)="Secondary")</xm:f>
            <x14:dxf>
              <font>
                <strike val="0"/>
              </font>
              <fill>
                <patternFill>
                  <bgColor rgb="FFFFC000"/>
                </patternFill>
              </fill>
            </x14:dxf>
          </x14:cfRule>
          <xm:sqref>P9:P80 P82:P107 P172:P175 P148:P170 P124:P146 P109:P114 P116:P121 P177:P245 P247:P250 P259:P261 P255:P257</xm:sqref>
        </x14:conditionalFormatting>
        <x14:conditionalFormatting xmlns:xm="http://schemas.microsoft.com/office/excel/2006/main">
          <x14:cfRule type="expression" priority="3" id="{55081372-4542-472B-AD86-6AA47D1D2242}">
            <xm:f>(VLOOKUP(O252,References!$B$8:$C$197,2,FALSE)="Secondary")</xm:f>
            <x14:dxf>
              <font>
                <strike val="0"/>
              </font>
              <fill>
                <patternFill>
                  <bgColor rgb="FFFFC000"/>
                </patternFill>
              </fill>
            </x14:dxf>
          </x14:cfRule>
          <xm:sqref>P252:P253</xm:sqref>
        </x14:conditionalFormatting>
        <x14:conditionalFormatting xmlns:xm="http://schemas.microsoft.com/office/excel/2006/main">
          <x14:cfRule type="expression" priority="2" id="{A5D5D0FE-4ACB-4141-B404-B5107A581819}">
            <xm:f>(VLOOKUP(O251,References!$B$8:$C$197,2,FALSE)="Secondary")</xm:f>
            <x14:dxf>
              <font>
                <strike val="0"/>
              </font>
              <fill>
                <patternFill>
                  <bgColor rgb="FFFFC000"/>
                </patternFill>
              </fill>
            </x14:dxf>
          </x14:cfRule>
          <xm:sqref>P251</xm:sqref>
        </x14:conditionalFormatting>
        <x14:conditionalFormatting xmlns:xm="http://schemas.microsoft.com/office/excel/2006/main">
          <x14:cfRule type="expression" priority="1" id="{4076E3A8-3CE7-4195-A14A-D333DEA58B6B}">
            <xm:f>(VLOOKUP(O122,References!$B$8:$C$197,2,FALSE)="Secondary")</xm:f>
            <x14:dxf>
              <font>
                <strike val="0"/>
              </font>
              <fill>
                <patternFill>
                  <bgColor rgb="FFFFC000"/>
                </patternFill>
              </fill>
            </x14:dxf>
          </x14:cfRule>
          <xm:sqref>P122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48C27-CAEB-4004-AD9C-478B4953200D}">
  <sheetPr>
    <tabColor rgb="FF92D050"/>
  </sheetPr>
  <dimension ref="A1:AK111"/>
  <sheetViews>
    <sheetView zoomScale="80" zoomScaleNormal="80" workbookViewId="0">
      <pane ySplit="7" topLeftCell="A8" activePane="bottomLeft" state="frozen"/>
      <selection pane="bottomLeft" activeCell="A3" sqref="A3"/>
    </sheetView>
  </sheetViews>
  <sheetFormatPr baseColWidth="10" defaultColWidth="13.33203125" defaultRowHeight="16" x14ac:dyDescent="0.2"/>
  <cols>
    <col min="1" max="1" width="49.6640625" customWidth="1"/>
    <col min="2" max="2" width="13.33203125" style="90"/>
    <col min="3" max="3" width="15.6640625" customWidth="1"/>
    <col min="5" max="5" width="13.33203125" style="90" hidden="1" customWidth="1"/>
    <col min="6" max="7" width="9.6640625" style="90" hidden="1" customWidth="1"/>
    <col min="8" max="8" width="10.1640625" style="90" customWidth="1"/>
    <col min="9" max="9" width="13.33203125" style="90"/>
    <col min="10" max="10" width="5.83203125" style="90" bestFit="1" customWidth="1"/>
    <col min="11" max="14" width="13.33203125" style="90"/>
    <col min="15" max="15" width="6.6640625" style="90" bestFit="1" customWidth="1"/>
    <col min="16" max="16" width="26.6640625" style="90" hidden="1" customWidth="1"/>
    <col min="17" max="17" width="13.33203125" style="90"/>
  </cols>
  <sheetData>
    <row r="1" spans="1:25" ht="21" x14ac:dyDescent="0.25">
      <c r="A1" s="4" t="str">
        <f>'Main Table'!A1</f>
        <v>October 2021</v>
      </c>
      <c r="B1" s="5"/>
      <c r="C1" s="6"/>
      <c r="D1" s="6"/>
      <c r="E1" s="5"/>
      <c r="F1" s="5"/>
      <c r="G1" s="5"/>
      <c r="H1" s="5"/>
      <c r="I1" s="5"/>
      <c r="J1" s="5"/>
      <c r="K1" s="5"/>
      <c r="L1" s="5"/>
      <c r="M1" s="5"/>
      <c r="N1" s="5"/>
      <c r="O1" s="5"/>
      <c r="P1" s="5"/>
      <c r="Q1" s="5"/>
      <c r="R1" s="5"/>
      <c r="S1" s="5"/>
      <c r="T1" s="8"/>
      <c r="Y1" s="5"/>
    </row>
    <row r="2" spans="1:25" ht="30.75" customHeight="1" x14ac:dyDescent="0.25">
      <c r="A2" s="864" t="s">
        <v>927</v>
      </c>
      <c r="B2" s="897"/>
      <c r="C2" s="897"/>
      <c r="D2" s="897"/>
      <c r="E2" s="897"/>
      <c r="F2" s="897"/>
      <c r="G2" s="897"/>
      <c r="H2" s="897"/>
      <c r="I2" s="897"/>
      <c r="J2" s="897"/>
      <c r="K2" s="897"/>
      <c r="L2" s="897"/>
      <c r="M2" s="897"/>
      <c r="N2" s="897"/>
      <c r="O2" s="897"/>
      <c r="P2" s="897"/>
      <c r="Q2" s="897"/>
      <c r="R2" s="102"/>
      <c r="S2" s="102"/>
      <c r="T2" s="102"/>
      <c r="U2" s="102"/>
      <c r="V2" s="102"/>
      <c r="W2" s="102"/>
      <c r="Y2" s="89"/>
    </row>
    <row r="3" spans="1:25" x14ac:dyDescent="0.2">
      <c r="A3" s="24"/>
      <c r="B3" s="16"/>
      <c r="C3" s="17"/>
      <c r="D3" s="17"/>
      <c r="E3" s="16"/>
      <c r="F3" s="16"/>
      <c r="G3" s="16"/>
      <c r="H3" s="16"/>
      <c r="I3" s="16"/>
      <c r="J3" s="16"/>
      <c r="K3" s="16"/>
      <c r="L3" s="16"/>
      <c r="M3" s="16"/>
      <c r="N3" s="16"/>
      <c r="O3" s="16"/>
      <c r="P3" s="16"/>
      <c r="Q3" s="16"/>
      <c r="R3" s="3"/>
      <c r="S3" s="3"/>
      <c r="T3" s="10"/>
      <c r="Y3" s="90"/>
    </row>
    <row r="4" spans="1:25" x14ac:dyDescent="0.2">
      <c r="A4" s="24"/>
      <c r="B4" s="3"/>
      <c r="C4" s="2"/>
      <c r="D4" s="2"/>
      <c r="E4" s="3"/>
      <c r="F4" s="3"/>
      <c r="G4" s="3"/>
      <c r="H4" s="3"/>
      <c r="I4" s="3"/>
      <c r="J4" s="3"/>
      <c r="K4" s="3"/>
      <c r="L4" s="3"/>
      <c r="M4" s="3"/>
      <c r="N4" s="3"/>
      <c r="O4" s="3"/>
      <c r="P4" s="3"/>
      <c r="Q4" s="3"/>
      <c r="R4" s="3"/>
      <c r="S4" s="3"/>
      <c r="T4" s="10"/>
      <c r="Y4" s="90"/>
    </row>
    <row r="5" spans="1:25" ht="20" thickBot="1" x14ac:dyDescent="0.3">
      <c r="A5" s="174" t="s">
        <v>788</v>
      </c>
    </row>
    <row r="6" spans="1:25" s="107" customFormat="1" ht="21" customHeight="1" x14ac:dyDescent="0.25">
      <c r="A6" s="876" t="s">
        <v>32</v>
      </c>
      <c r="B6" s="878" t="s">
        <v>34</v>
      </c>
      <c r="C6" s="878" t="s">
        <v>715</v>
      </c>
      <c r="D6" s="878" t="s">
        <v>2</v>
      </c>
      <c r="E6" s="878" t="s">
        <v>741</v>
      </c>
      <c r="F6" s="878" t="s">
        <v>742</v>
      </c>
      <c r="G6" s="878" t="s">
        <v>743</v>
      </c>
      <c r="H6" s="878" t="s">
        <v>904</v>
      </c>
      <c r="I6" s="878" t="s">
        <v>665</v>
      </c>
      <c r="J6" s="878" t="s">
        <v>579</v>
      </c>
      <c r="K6" s="882" t="s">
        <v>905</v>
      </c>
      <c r="L6" s="882"/>
      <c r="M6" s="882"/>
      <c r="N6" s="882"/>
      <c r="O6" s="878" t="s">
        <v>716</v>
      </c>
      <c r="P6" s="903" t="s">
        <v>909</v>
      </c>
      <c r="Q6" s="908" t="s">
        <v>910</v>
      </c>
    </row>
    <row r="7" spans="1:25" s="107" customFormat="1" ht="38.25" customHeight="1" thickBot="1" x14ac:dyDescent="0.3">
      <c r="A7" s="931"/>
      <c r="B7" s="932"/>
      <c r="C7" s="932"/>
      <c r="D7" s="932"/>
      <c r="E7" s="932"/>
      <c r="F7" s="932"/>
      <c r="G7" s="932"/>
      <c r="H7" s="932"/>
      <c r="I7" s="932"/>
      <c r="J7" s="932"/>
      <c r="K7" s="750" t="s">
        <v>744</v>
      </c>
      <c r="L7" s="750" t="s">
        <v>745</v>
      </c>
      <c r="M7" s="750" t="s">
        <v>746</v>
      </c>
      <c r="N7" s="750" t="s">
        <v>747</v>
      </c>
      <c r="O7" s="932"/>
      <c r="P7" s="904"/>
      <c r="Q7" s="909"/>
    </row>
    <row r="8" spans="1:25" ht="16.5" customHeight="1" thickBot="1" x14ac:dyDescent="0.25">
      <c r="A8" s="117" t="s">
        <v>141</v>
      </c>
      <c r="B8" s="262" t="s">
        <v>140</v>
      </c>
      <c r="C8" s="118"/>
      <c r="D8" s="118"/>
      <c r="E8" s="118"/>
      <c r="F8" s="118"/>
      <c r="G8" s="118"/>
      <c r="H8" s="118"/>
      <c r="I8" s="118"/>
      <c r="J8" s="118"/>
      <c r="K8" s="118"/>
      <c r="L8" s="118"/>
      <c r="M8" s="118"/>
      <c r="N8" s="118"/>
      <c r="O8" s="118"/>
      <c r="P8" s="118"/>
      <c r="Q8" s="119"/>
    </row>
    <row r="9" spans="1:25" x14ac:dyDescent="0.2">
      <c r="A9" s="885" t="s">
        <v>33</v>
      </c>
      <c r="B9" s="887" t="s">
        <v>35</v>
      </c>
      <c r="C9" s="849">
        <v>214</v>
      </c>
      <c r="D9" s="831" t="s">
        <v>3</v>
      </c>
      <c r="E9" s="484" t="s">
        <v>35</v>
      </c>
      <c r="F9" s="206" t="s">
        <v>3</v>
      </c>
      <c r="G9" s="264">
        <v>214</v>
      </c>
      <c r="H9" s="273">
        <v>-0.12</v>
      </c>
      <c r="I9" s="206" t="s">
        <v>749</v>
      </c>
      <c r="J9" s="206" t="s">
        <v>668</v>
      </c>
      <c r="K9" s="614">
        <f t="shared" ref="K9:K26" si="0">IF(I9="mg/L",H9,IF(I9="mol/L",H9*G9*1000,IF(I9="log-mol/L",(10^(H9))*G9*1000,NA())))</f>
        <v>162335.6010562453</v>
      </c>
      <c r="L9" s="264">
        <f>IF(I9="log-mg/L",H9,LOG(K9))</f>
        <v>5.2104137733491909</v>
      </c>
      <c r="M9" s="264">
        <f>IF(I9="mol/L",H9,IF(I9="log-mol/L",10^H9,K9/(1000*G9)))</f>
        <v>0.75857757502918366</v>
      </c>
      <c r="N9" s="264">
        <f>IF(I9="log-mol/L",H9,LOG(M9))</f>
        <v>-0.12</v>
      </c>
      <c r="O9" s="206">
        <v>25</v>
      </c>
      <c r="P9" s="206" t="s">
        <v>522</v>
      </c>
      <c r="Q9" s="146">
        <f>VLOOKUP(P9,References!$B$7:$F$197,5,FALSE)</f>
        <v>11</v>
      </c>
    </row>
    <row r="10" spans="1:25" x14ac:dyDescent="0.2">
      <c r="A10" s="885"/>
      <c r="B10" s="887"/>
      <c r="C10" s="849"/>
      <c r="D10" s="831"/>
      <c r="E10" s="484" t="s">
        <v>35</v>
      </c>
      <c r="F10" s="206" t="s">
        <v>3</v>
      </c>
      <c r="G10" s="264">
        <v>214</v>
      </c>
      <c r="H10" s="273">
        <v>-0.2</v>
      </c>
      <c r="I10" s="206" t="s">
        <v>749</v>
      </c>
      <c r="J10" s="206" t="s">
        <v>721</v>
      </c>
      <c r="K10" s="614">
        <f t="shared" si="0"/>
        <v>135024.87171876134</v>
      </c>
      <c r="L10" s="264">
        <f t="shared" ref="L10:L41" si="1">IF(I10="log-mg/L",H10,LOG(K10))</f>
        <v>5.1304137733491908</v>
      </c>
      <c r="M10" s="264">
        <f t="shared" ref="M10:M41" si="2">IF(I10="mol/L",H10,IF(I10="log-mol/L",10^H10,K10/(1000*G10)))</f>
        <v>0.63095734448019325</v>
      </c>
      <c r="N10" s="264">
        <f t="shared" ref="N10:N41" si="3">IF(I10="log-mol/L",H10,LOG(M10))</f>
        <v>-0.2</v>
      </c>
      <c r="O10" s="206">
        <v>25</v>
      </c>
      <c r="P10" s="206" t="s">
        <v>522</v>
      </c>
      <c r="Q10" s="189">
        <f>VLOOKUP(P10,References!$B$7:$F$197,5,FALSE)</f>
        <v>11</v>
      </c>
    </row>
    <row r="11" spans="1:25" x14ac:dyDescent="0.2">
      <c r="A11" s="890" t="s">
        <v>36</v>
      </c>
      <c r="B11" s="891" t="s">
        <v>37</v>
      </c>
      <c r="C11" s="848">
        <v>264.10000000000002</v>
      </c>
      <c r="D11" s="830" t="s">
        <v>4</v>
      </c>
      <c r="E11" s="489" t="s">
        <v>37</v>
      </c>
      <c r="F11" s="224" t="s">
        <v>4</v>
      </c>
      <c r="G11" s="276">
        <v>264.10000000000002</v>
      </c>
      <c r="H11" s="277">
        <v>-0.7</v>
      </c>
      <c r="I11" s="224" t="s">
        <v>749</v>
      </c>
      <c r="J11" s="224" t="s">
        <v>668</v>
      </c>
      <c r="K11" s="624">
        <f t="shared" si="0"/>
        <v>52694.877738328112</v>
      </c>
      <c r="L11" s="276">
        <f t="shared" si="1"/>
        <v>4.7217684012069236</v>
      </c>
      <c r="M11" s="276">
        <f t="shared" si="2"/>
        <v>0.19952623149688795</v>
      </c>
      <c r="N11" s="276">
        <f t="shared" si="3"/>
        <v>-0.7</v>
      </c>
      <c r="O11" s="224">
        <v>25</v>
      </c>
      <c r="P11" s="224" t="s">
        <v>522</v>
      </c>
      <c r="Q11" s="146">
        <f>VLOOKUP(P11,References!$B$7:$F$197,5,FALSE)</f>
        <v>11</v>
      </c>
    </row>
    <row r="12" spans="1:25" x14ac:dyDescent="0.2">
      <c r="A12" s="886"/>
      <c r="B12" s="888"/>
      <c r="C12" s="889"/>
      <c r="D12" s="832"/>
      <c r="E12" s="485" t="s">
        <v>37</v>
      </c>
      <c r="F12" s="226" t="s">
        <v>4</v>
      </c>
      <c r="G12" s="278">
        <v>264.10000000000002</v>
      </c>
      <c r="H12" s="279">
        <v>-0.64</v>
      </c>
      <c r="I12" s="226" t="s">
        <v>749</v>
      </c>
      <c r="J12" s="226" t="s">
        <v>721</v>
      </c>
      <c r="K12" s="620">
        <f t="shared" si="0"/>
        <v>60501.814709596889</v>
      </c>
      <c r="L12" s="278">
        <f t="shared" si="1"/>
        <v>4.7817684012069241</v>
      </c>
      <c r="M12" s="278">
        <f t="shared" si="2"/>
        <v>0.22908676527677729</v>
      </c>
      <c r="N12" s="278">
        <f t="shared" si="3"/>
        <v>-0.64</v>
      </c>
      <c r="O12" s="226">
        <v>25</v>
      </c>
      <c r="P12" s="226" t="s">
        <v>522</v>
      </c>
      <c r="Q12" s="189">
        <f>VLOOKUP(P12,References!$B$7:$F$197,5,FALSE)</f>
        <v>11</v>
      </c>
    </row>
    <row r="13" spans="1:25" x14ac:dyDescent="0.2">
      <c r="A13" s="885" t="s">
        <v>38</v>
      </c>
      <c r="B13" s="887" t="s">
        <v>39</v>
      </c>
      <c r="C13" s="831">
        <v>314.10000000000002</v>
      </c>
      <c r="D13" s="831" t="s">
        <v>5</v>
      </c>
      <c r="E13" s="484" t="s">
        <v>39</v>
      </c>
      <c r="F13" s="206" t="s">
        <v>5</v>
      </c>
      <c r="G13" s="206">
        <v>314.10000000000002</v>
      </c>
      <c r="H13" s="273">
        <v>-1.05</v>
      </c>
      <c r="I13" s="206" t="s">
        <v>749</v>
      </c>
      <c r="J13" s="206" t="s">
        <v>668</v>
      </c>
      <c r="K13" s="614">
        <f t="shared" si="0"/>
        <v>27994.191966780945</v>
      </c>
      <c r="L13" s="264">
        <f t="shared" si="1"/>
        <v>4.4470679363985051</v>
      </c>
      <c r="M13" s="617">
        <f t="shared" si="2"/>
        <v>8.9125093813374537E-2</v>
      </c>
      <c r="N13" s="264">
        <f t="shared" si="3"/>
        <v>-1.05</v>
      </c>
      <c r="O13" s="206">
        <v>25</v>
      </c>
      <c r="P13" s="206" t="s">
        <v>522</v>
      </c>
      <c r="Q13" s="146">
        <f>VLOOKUP(P13,References!$B$7:$F$197,5,FALSE)</f>
        <v>11</v>
      </c>
    </row>
    <row r="14" spans="1:25" x14ac:dyDescent="0.2">
      <c r="A14" s="885"/>
      <c r="B14" s="887"/>
      <c r="C14" s="831"/>
      <c r="D14" s="831"/>
      <c r="E14" s="484" t="s">
        <v>39</v>
      </c>
      <c r="F14" s="206" t="s">
        <v>5</v>
      </c>
      <c r="G14" s="206">
        <v>314.10000000000002</v>
      </c>
      <c r="H14" s="273">
        <v>-1.1000000000000001</v>
      </c>
      <c r="I14" s="206" t="s">
        <v>749</v>
      </c>
      <c r="J14" s="206" t="s">
        <v>668</v>
      </c>
      <c r="K14" s="614">
        <f t="shared" si="0"/>
        <v>24949.849852689666</v>
      </c>
      <c r="L14" s="264">
        <f t="shared" si="1"/>
        <v>4.3970679363985044</v>
      </c>
      <c r="M14" s="617">
        <f t="shared" si="2"/>
        <v>7.9432823472428096E-2</v>
      </c>
      <c r="N14" s="264">
        <f t="shared" si="3"/>
        <v>-1.1000000000000001</v>
      </c>
      <c r="O14" s="206">
        <v>25</v>
      </c>
      <c r="P14" s="206" t="s">
        <v>522</v>
      </c>
      <c r="Q14" s="146">
        <f>VLOOKUP(P14,References!$B$7:$F$197,5,FALSE)</f>
        <v>11</v>
      </c>
    </row>
    <row r="15" spans="1:25" x14ac:dyDescent="0.2">
      <c r="A15" s="885"/>
      <c r="B15" s="887"/>
      <c r="C15" s="831"/>
      <c r="D15" s="831"/>
      <c r="E15" s="484" t="s">
        <v>39</v>
      </c>
      <c r="F15" s="206" t="s">
        <v>5</v>
      </c>
      <c r="G15" s="206">
        <v>314.10000000000002</v>
      </c>
      <c r="H15" s="273">
        <v>-1.1499999999999999</v>
      </c>
      <c r="I15" s="206" t="s">
        <v>749</v>
      </c>
      <c r="J15" s="206" t="s">
        <v>721</v>
      </c>
      <c r="K15" s="614">
        <f t="shared" si="0"/>
        <v>22236.577087505771</v>
      </c>
      <c r="L15" s="264">
        <f t="shared" si="1"/>
        <v>4.3470679363985045</v>
      </c>
      <c r="M15" s="617">
        <f t="shared" si="2"/>
        <v>7.0794578438413788E-2</v>
      </c>
      <c r="N15" s="264">
        <f t="shared" si="3"/>
        <v>-1.1499999999999999</v>
      </c>
      <c r="O15" s="206">
        <v>25</v>
      </c>
      <c r="P15" s="206" t="s">
        <v>522</v>
      </c>
      <c r="Q15" s="146">
        <f>VLOOKUP(P15,References!$B$7:$F$197,5,FALSE)</f>
        <v>11</v>
      </c>
    </row>
    <row r="16" spans="1:25" x14ac:dyDescent="0.2">
      <c r="A16" s="885"/>
      <c r="B16" s="887"/>
      <c r="C16" s="831"/>
      <c r="D16" s="831"/>
      <c r="E16" s="484" t="s">
        <v>39</v>
      </c>
      <c r="F16" s="206" t="s">
        <v>5</v>
      </c>
      <c r="G16" s="206">
        <v>314.10000000000002</v>
      </c>
      <c r="H16" s="273">
        <v>-0.86</v>
      </c>
      <c r="I16" s="206" t="s">
        <v>749</v>
      </c>
      <c r="J16" s="206" t="s">
        <v>721</v>
      </c>
      <c r="K16" s="614">
        <f t="shared" si="0"/>
        <v>43357.8697511766</v>
      </c>
      <c r="L16" s="264">
        <f t="shared" si="1"/>
        <v>4.6370679363985046</v>
      </c>
      <c r="M16" s="264">
        <f t="shared" si="2"/>
        <v>0.13803842646028844</v>
      </c>
      <c r="N16" s="264">
        <f t="shared" si="3"/>
        <v>-0.86</v>
      </c>
      <c r="O16" s="206">
        <v>25</v>
      </c>
      <c r="P16" s="206" t="s">
        <v>522</v>
      </c>
      <c r="Q16" s="189">
        <f>VLOOKUP(P16,References!$B$7:$F$197,5,FALSE)</f>
        <v>11</v>
      </c>
    </row>
    <row r="17" spans="1:17" x14ac:dyDescent="0.2">
      <c r="A17" s="933" t="s">
        <v>40</v>
      </c>
      <c r="B17" s="891" t="s">
        <v>41</v>
      </c>
      <c r="C17" s="830">
        <v>364.1</v>
      </c>
      <c r="D17" s="830" t="s">
        <v>6</v>
      </c>
      <c r="E17" s="489" t="s">
        <v>41</v>
      </c>
      <c r="F17" s="224" t="s">
        <v>6</v>
      </c>
      <c r="G17" s="224">
        <v>364.1</v>
      </c>
      <c r="H17" s="277">
        <v>-1.54</v>
      </c>
      <c r="I17" s="224" t="s">
        <v>749</v>
      </c>
      <c r="J17" s="224" t="s">
        <v>668</v>
      </c>
      <c r="K17" s="624">
        <f t="shared" si="0"/>
        <v>10500.75870288397</v>
      </c>
      <c r="L17" s="276">
        <f t="shared" si="1"/>
        <v>4.0212206789339433</v>
      </c>
      <c r="M17" s="628">
        <f t="shared" si="2"/>
        <v>2.8840315031266047E-2</v>
      </c>
      <c r="N17" s="276">
        <f t="shared" si="3"/>
        <v>-1.54</v>
      </c>
      <c r="O17" s="224">
        <v>25</v>
      </c>
      <c r="P17" s="224" t="s">
        <v>522</v>
      </c>
      <c r="Q17" s="146">
        <f>VLOOKUP(P17,References!$B$7:$F$197,5,FALSE)</f>
        <v>11</v>
      </c>
    </row>
    <row r="18" spans="1:17" x14ac:dyDescent="0.2">
      <c r="A18" s="934"/>
      <c r="B18" s="887"/>
      <c r="C18" s="831"/>
      <c r="D18" s="831"/>
      <c r="E18" s="484" t="s">
        <v>41</v>
      </c>
      <c r="F18" s="206" t="s">
        <v>6</v>
      </c>
      <c r="G18" s="206">
        <v>364.1</v>
      </c>
      <c r="H18" s="273">
        <v>-1.63</v>
      </c>
      <c r="I18" s="206" t="s">
        <v>749</v>
      </c>
      <c r="J18" s="206" t="s">
        <v>721</v>
      </c>
      <c r="K18" s="614">
        <f t="shared" si="0"/>
        <v>8535.3371165798362</v>
      </c>
      <c r="L18" s="264">
        <f t="shared" si="1"/>
        <v>3.9312206789339439</v>
      </c>
      <c r="M18" s="617">
        <f t="shared" si="2"/>
        <v>2.3442288153199219E-2</v>
      </c>
      <c r="N18" s="264">
        <f t="shared" si="3"/>
        <v>-1.63</v>
      </c>
      <c r="O18" s="206">
        <v>25</v>
      </c>
      <c r="P18" s="206" t="s">
        <v>522</v>
      </c>
      <c r="Q18" s="146">
        <f>VLOOKUP(P18,References!$B$7:$F$197,5,FALSE)</f>
        <v>11</v>
      </c>
    </row>
    <row r="19" spans="1:17" x14ac:dyDescent="0.2">
      <c r="A19" s="935"/>
      <c r="B19" s="888"/>
      <c r="C19" s="832"/>
      <c r="D19" s="832"/>
      <c r="E19" s="485" t="s">
        <v>41</v>
      </c>
      <c r="F19" s="226" t="s">
        <v>870</v>
      </c>
      <c r="G19" s="226">
        <v>364.1</v>
      </c>
      <c r="H19" s="279">
        <v>-1.9</v>
      </c>
      <c r="I19" s="226" t="s">
        <v>749</v>
      </c>
      <c r="J19" s="226" t="s">
        <v>668</v>
      </c>
      <c r="K19" s="620">
        <f t="shared" ref="K19" si="4">IF(I19="mg/L",H19,IF(I19="mol/L",H19*G19*1000,IF(I19="log-mol/L",(10^(H19))*G19*1000,NA())))</f>
        <v>4583.7474243425604</v>
      </c>
      <c r="L19" s="278">
        <f>IF(I19="log-mg/L",H19,LOG(K19))</f>
        <v>3.6612206789339434</v>
      </c>
      <c r="M19" s="629">
        <f t="shared" ref="M19" si="5">IF(I19="mol/L",H19,IF(I19="log-mol/L",10^H19,K19/(1000*G19)))</f>
        <v>1.2589254117941664E-2</v>
      </c>
      <c r="N19" s="278">
        <f t="shared" ref="N19" si="6">IF(I19="log-mol/L",H19,LOG(M19))</f>
        <v>-1.9</v>
      </c>
      <c r="O19" s="226" t="s">
        <v>722</v>
      </c>
      <c r="P19" s="226" t="s">
        <v>868</v>
      </c>
      <c r="Q19" s="189">
        <f>VLOOKUP(P19,References!$B$7:$F$197,5,FALSE)</f>
        <v>53</v>
      </c>
    </row>
    <row r="20" spans="1:17" x14ac:dyDescent="0.2">
      <c r="A20" s="885" t="s">
        <v>42</v>
      </c>
      <c r="B20" s="887" t="s">
        <v>43</v>
      </c>
      <c r="C20" s="831">
        <v>414.1</v>
      </c>
      <c r="D20" s="831" t="s">
        <v>7</v>
      </c>
      <c r="E20" s="484" t="s">
        <v>43</v>
      </c>
      <c r="F20" s="206" t="s">
        <v>7</v>
      </c>
      <c r="G20" s="206">
        <v>414.1</v>
      </c>
      <c r="H20" s="273">
        <v>-2.0099999999999998</v>
      </c>
      <c r="I20" s="206" t="s">
        <v>749</v>
      </c>
      <c r="J20" s="206" t="s">
        <v>668</v>
      </c>
      <c r="K20" s="614">
        <f t="shared" si="0"/>
        <v>4046.7393319780117</v>
      </c>
      <c r="L20" s="264">
        <f t="shared" si="1"/>
        <v>3.6071052305023779</v>
      </c>
      <c r="M20" s="617">
        <f t="shared" si="2"/>
        <v>9.7723722095581049E-3</v>
      </c>
      <c r="N20" s="264">
        <f t="shared" si="3"/>
        <v>-2.0099999999999998</v>
      </c>
      <c r="O20" s="206">
        <v>25</v>
      </c>
      <c r="P20" s="206" t="s">
        <v>522</v>
      </c>
      <c r="Q20" s="146">
        <f>VLOOKUP(P20,References!$B$7:$F$197,5,FALSE)</f>
        <v>11</v>
      </c>
    </row>
    <row r="21" spans="1:17" x14ac:dyDescent="0.2">
      <c r="A21" s="885"/>
      <c r="B21" s="887"/>
      <c r="C21" s="831"/>
      <c r="D21" s="831"/>
      <c r="E21" s="484" t="s">
        <v>43</v>
      </c>
      <c r="F21" s="206" t="s">
        <v>7</v>
      </c>
      <c r="G21" s="206">
        <v>414.1</v>
      </c>
      <c r="H21" s="273">
        <v>-1.92</v>
      </c>
      <c r="I21" s="206" t="s">
        <v>749</v>
      </c>
      <c r="J21" s="206" t="s">
        <v>668</v>
      </c>
      <c r="K21" s="614">
        <f t="shared" si="0"/>
        <v>4978.5770237507049</v>
      </c>
      <c r="L21" s="264">
        <f t="shared" si="1"/>
        <v>3.6971052305023777</v>
      </c>
      <c r="M21" s="617">
        <f t="shared" si="2"/>
        <v>1.2022644346174125E-2</v>
      </c>
      <c r="N21" s="264">
        <f t="shared" si="3"/>
        <v>-1.92</v>
      </c>
      <c r="O21" s="206">
        <v>25</v>
      </c>
      <c r="P21" s="206" t="s">
        <v>522</v>
      </c>
      <c r="Q21" s="146">
        <f>VLOOKUP(P21,References!$B$7:$F$197,5,FALSE)</f>
        <v>11</v>
      </c>
    </row>
    <row r="22" spans="1:17" x14ac:dyDescent="0.2">
      <c r="A22" s="885"/>
      <c r="B22" s="887"/>
      <c r="C22" s="831"/>
      <c r="D22" s="831"/>
      <c r="E22" s="484" t="s">
        <v>43</v>
      </c>
      <c r="F22" s="206" t="s">
        <v>7</v>
      </c>
      <c r="G22" s="206">
        <v>414.1</v>
      </c>
      <c r="H22" s="273">
        <v>-2.11</v>
      </c>
      <c r="I22" s="206" t="s">
        <v>749</v>
      </c>
      <c r="J22" s="206" t="s">
        <v>721</v>
      </c>
      <c r="K22" s="614">
        <f t="shared" si="0"/>
        <v>3214.4393099594122</v>
      </c>
      <c r="L22" s="264">
        <f t="shared" si="1"/>
        <v>3.5071052305023782</v>
      </c>
      <c r="M22" s="615">
        <f t="shared" si="2"/>
        <v>7.7624711662869156E-3</v>
      </c>
      <c r="N22" s="264">
        <f t="shared" si="3"/>
        <v>-2.11</v>
      </c>
      <c r="O22" s="206">
        <v>25</v>
      </c>
      <c r="P22" s="206" t="s">
        <v>522</v>
      </c>
      <c r="Q22" s="146">
        <f>VLOOKUP(P22,References!$B$7:$F$197,5,FALSE)</f>
        <v>11</v>
      </c>
    </row>
    <row r="23" spans="1:17" x14ac:dyDescent="0.2">
      <c r="A23" s="885"/>
      <c r="B23" s="887"/>
      <c r="C23" s="831"/>
      <c r="D23" s="831"/>
      <c r="E23" s="484" t="s">
        <v>43</v>
      </c>
      <c r="F23" s="206" t="s">
        <v>7</v>
      </c>
      <c r="G23" s="206">
        <v>414.1</v>
      </c>
      <c r="H23" s="272">
        <v>-1.86</v>
      </c>
      <c r="I23" s="206" t="s">
        <v>749</v>
      </c>
      <c r="J23" s="206" t="s">
        <v>721</v>
      </c>
      <c r="K23" s="614">
        <f t="shared" si="0"/>
        <v>5716.1712397205411</v>
      </c>
      <c r="L23" s="264">
        <f t="shared" si="1"/>
        <v>3.7571052305023778</v>
      </c>
      <c r="M23" s="617">
        <f t="shared" si="2"/>
        <v>1.3803842646028837E-2</v>
      </c>
      <c r="N23" s="264">
        <f t="shared" si="3"/>
        <v>-1.86</v>
      </c>
      <c r="O23" s="206">
        <v>25</v>
      </c>
      <c r="P23" s="206" t="s">
        <v>522</v>
      </c>
      <c r="Q23" s="146">
        <f>VLOOKUP(P23,References!$B$7:$F$197,5,FALSE)</f>
        <v>11</v>
      </c>
    </row>
    <row r="24" spans="1:17" x14ac:dyDescent="0.2">
      <c r="A24" s="885"/>
      <c r="B24" s="887"/>
      <c r="C24" s="831"/>
      <c r="D24" s="831"/>
      <c r="E24" s="484" t="s">
        <v>43</v>
      </c>
      <c r="F24" s="206" t="s">
        <v>7</v>
      </c>
      <c r="G24" s="206">
        <v>414.1</v>
      </c>
      <c r="H24" s="274">
        <v>8.9999999999999993E-3</v>
      </c>
      <c r="I24" s="206" t="s">
        <v>746</v>
      </c>
      <c r="J24" s="206" t="s">
        <v>725</v>
      </c>
      <c r="K24" s="614">
        <f t="shared" si="0"/>
        <v>3726.9</v>
      </c>
      <c r="L24" s="264">
        <f t="shared" si="1"/>
        <v>3.5713477399417028</v>
      </c>
      <c r="M24" s="615">
        <f t="shared" si="2"/>
        <v>8.9999999999999993E-3</v>
      </c>
      <c r="N24" s="264">
        <f t="shared" si="3"/>
        <v>-2.0457574905606752</v>
      </c>
      <c r="O24" s="206">
        <v>20</v>
      </c>
      <c r="P24" s="206" t="s">
        <v>521</v>
      </c>
      <c r="Q24" s="146">
        <f>VLOOKUP(P24,References!$B$7:$F$197,5,FALSE)</f>
        <v>68</v>
      </c>
    </row>
    <row r="25" spans="1:17" x14ac:dyDescent="0.2">
      <c r="A25" s="885"/>
      <c r="B25" s="887"/>
      <c r="C25" s="831"/>
      <c r="D25" s="831"/>
      <c r="E25" s="484" t="s">
        <v>43</v>
      </c>
      <c r="F25" s="206" t="s">
        <v>7</v>
      </c>
      <c r="G25" s="206">
        <v>414.1</v>
      </c>
      <c r="H25" s="274">
        <v>8.0000000000000002E-3</v>
      </c>
      <c r="I25" s="206" t="s">
        <v>746</v>
      </c>
      <c r="J25" s="206" t="s">
        <v>725</v>
      </c>
      <c r="K25" s="614">
        <f t="shared" si="0"/>
        <v>3312.8</v>
      </c>
      <c r="L25" s="264">
        <f t="shared" si="1"/>
        <v>3.5201952174943218</v>
      </c>
      <c r="M25" s="615">
        <f t="shared" si="2"/>
        <v>8.0000000000000002E-3</v>
      </c>
      <c r="N25" s="264">
        <f t="shared" si="3"/>
        <v>-2.0969100130080562</v>
      </c>
      <c r="O25" s="206">
        <v>25</v>
      </c>
      <c r="P25" s="206" t="s">
        <v>521</v>
      </c>
      <c r="Q25" s="146">
        <f>VLOOKUP(P25,References!$B$7:$F$197,5,FALSE)</f>
        <v>68</v>
      </c>
    </row>
    <row r="26" spans="1:17" x14ac:dyDescent="0.2">
      <c r="A26" s="885"/>
      <c r="B26" s="887"/>
      <c r="C26" s="831"/>
      <c r="D26" s="831"/>
      <c r="E26" s="484" t="s">
        <v>43</v>
      </c>
      <c r="F26" s="206" t="s">
        <v>7</v>
      </c>
      <c r="G26" s="206">
        <v>414.1</v>
      </c>
      <c r="H26" s="274">
        <v>9.1000000000000004E-3</v>
      </c>
      <c r="I26" s="206" t="s">
        <v>746</v>
      </c>
      <c r="J26" s="206" t="s">
        <v>725</v>
      </c>
      <c r="K26" s="614">
        <f t="shared" si="0"/>
        <v>3768.3100000000004</v>
      </c>
      <c r="L26" s="264">
        <f t="shared" si="1"/>
        <v>3.5761466228234715</v>
      </c>
      <c r="M26" s="615">
        <f t="shared" si="2"/>
        <v>9.1000000000000004E-3</v>
      </c>
      <c r="N26" s="264">
        <f t="shared" si="3"/>
        <v>-2.0409586076789066</v>
      </c>
      <c r="O26" s="206">
        <v>25</v>
      </c>
      <c r="P26" s="206" t="s">
        <v>521</v>
      </c>
      <c r="Q26" s="146">
        <f>VLOOKUP(P26,References!$B$7:$F$197,5,FALSE)</f>
        <v>68</v>
      </c>
    </row>
    <row r="27" spans="1:17" x14ac:dyDescent="0.2">
      <c r="A27" s="885"/>
      <c r="B27" s="887"/>
      <c r="C27" s="831"/>
      <c r="D27" s="831"/>
      <c r="E27" s="484" t="s">
        <v>43</v>
      </c>
      <c r="F27" s="206" t="s">
        <v>871</v>
      </c>
      <c r="G27" s="206">
        <v>414.1</v>
      </c>
      <c r="H27" s="310">
        <v>0.03</v>
      </c>
      <c r="I27" s="209" t="s">
        <v>746</v>
      </c>
      <c r="J27" s="209" t="s">
        <v>725</v>
      </c>
      <c r="K27" s="672">
        <f>IF(I27="mg/L",H27,IF(I27="mol/L",H27*G27*1000,IF(I27="log-mol/L",(10^(H27))*G27*1000,NA())))</f>
        <v>12423</v>
      </c>
      <c r="L27" s="648">
        <f>IF(I27="log-mg/L",H27,LOG(K27))</f>
        <v>4.0942264852220402</v>
      </c>
      <c r="M27" s="664">
        <f>IF(I27="mol/L",H27,IF(I27="log-mol/L",10^H27,K27/(1000*G27)))</f>
        <v>0.03</v>
      </c>
      <c r="N27" s="648">
        <f>IF(I27="log-mol/L",H27,LOG(M27))</f>
        <v>-1.5228787452803376</v>
      </c>
      <c r="O27" s="209">
        <v>20</v>
      </c>
      <c r="P27" s="751" t="s">
        <v>791</v>
      </c>
      <c r="Q27" s="146">
        <f>VLOOKUP(P27,References!$B$7:$F$197,5,FALSE)</f>
        <v>52</v>
      </c>
    </row>
    <row r="28" spans="1:17" x14ac:dyDescent="0.2">
      <c r="A28" s="885"/>
      <c r="B28" s="887"/>
      <c r="C28" s="831"/>
      <c r="D28" s="831"/>
      <c r="E28" s="484" t="s">
        <v>43</v>
      </c>
      <c r="F28" s="206" t="s">
        <v>872</v>
      </c>
      <c r="G28" s="206">
        <v>414.1</v>
      </c>
      <c r="H28" s="310">
        <v>-2.4</v>
      </c>
      <c r="I28" s="206" t="s">
        <v>749</v>
      </c>
      <c r="J28" s="209" t="s">
        <v>668</v>
      </c>
      <c r="K28" s="672">
        <f>IF(I28="mg/L",H28,IF(I28="mol/L",H28*G28*1000,IF(I28="log-mol/L",(10^(H28))*G28*1000,NA())))</f>
        <v>1648.5617932620319</v>
      </c>
      <c r="L28" s="648">
        <f>IF(I28="log-mg/L",H28,LOG(K28))</f>
        <v>3.2171052305023782</v>
      </c>
      <c r="M28" s="664">
        <f>IF(I28="mol/L",H28,IF(I28="log-mol/L",10^H28,K28/(1000*G28)))</f>
        <v>3.9810717055349717E-3</v>
      </c>
      <c r="N28" s="648">
        <f>IF(I28="log-mol/L",H28,LOG(M28))</f>
        <v>-2.4</v>
      </c>
      <c r="O28" s="209" t="s">
        <v>722</v>
      </c>
      <c r="P28" s="751" t="s">
        <v>868</v>
      </c>
      <c r="Q28" s="146">
        <f>VLOOKUP(P28,References!$B$7:$F$197,5,FALSE)</f>
        <v>53</v>
      </c>
    </row>
    <row r="29" spans="1:17" x14ac:dyDescent="0.2">
      <c r="A29" s="885"/>
      <c r="B29" s="887"/>
      <c r="C29" s="831"/>
      <c r="D29" s="831"/>
      <c r="E29" s="484" t="s">
        <v>43</v>
      </c>
      <c r="F29" s="206" t="s">
        <v>7</v>
      </c>
      <c r="G29" s="206">
        <v>414.1</v>
      </c>
      <c r="H29" s="275">
        <v>15696</v>
      </c>
      <c r="I29" s="206" t="s">
        <v>744</v>
      </c>
      <c r="J29" s="206" t="s">
        <v>722</v>
      </c>
      <c r="K29" s="614">
        <f>IF(I29="mg/L",H29,IF(I29="mol/L",H29*G29*1000,IF(I29="log-mol/L",(10^(H29))*G29*1000,NA())))</f>
        <v>15696</v>
      </c>
      <c r="L29" s="264">
        <f t="shared" si="1"/>
        <v>4.1957889900358731</v>
      </c>
      <c r="M29" s="617">
        <f t="shared" si="2"/>
        <v>3.7903887949770586E-2</v>
      </c>
      <c r="N29" s="264">
        <f t="shared" si="3"/>
        <v>-1.4213162404665047</v>
      </c>
      <c r="O29" s="206" t="s">
        <v>722</v>
      </c>
      <c r="P29" s="206" t="s">
        <v>530</v>
      </c>
      <c r="Q29" s="189">
        <f>VLOOKUP(P29,References!$B$7:$F$197,5,FALSE)</f>
        <v>82</v>
      </c>
    </row>
    <row r="30" spans="1:17" x14ac:dyDescent="0.2">
      <c r="A30" s="890" t="s">
        <v>44</v>
      </c>
      <c r="B30" s="891" t="s">
        <v>45</v>
      </c>
      <c r="C30" s="830">
        <v>464.1</v>
      </c>
      <c r="D30" s="830" t="s">
        <v>8</v>
      </c>
      <c r="E30" s="489" t="s">
        <v>45</v>
      </c>
      <c r="F30" s="224" t="s">
        <v>8</v>
      </c>
      <c r="G30" s="224">
        <v>464.1</v>
      </c>
      <c r="H30" s="280">
        <v>-2.58</v>
      </c>
      <c r="I30" s="224" t="s">
        <v>749</v>
      </c>
      <c r="J30" s="224" t="s">
        <v>721</v>
      </c>
      <c r="K30" s="624">
        <f t="shared" ref="K30:K40" si="7">IF(I30="mg/L",H30,IF(I30="mol/L",H30*G30*1000,IF(I30="log-mol/L",(10^(H30))*G30*1000,NA())))</f>
        <v>1220.7073750386455</v>
      </c>
      <c r="L30" s="276">
        <f t="shared" si="1"/>
        <v>3.0866115684190296</v>
      </c>
      <c r="M30" s="645">
        <f t="shared" si="2"/>
        <v>2.6302679918953791E-3</v>
      </c>
      <c r="N30" s="276">
        <f t="shared" si="3"/>
        <v>-2.58</v>
      </c>
      <c r="O30" s="224">
        <v>25</v>
      </c>
      <c r="P30" s="224" t="s">
        <v>522</v>
      </c>
      <c r="Q30" s="146">
        <f>VLOOKUP(P30,References!$B$7:$F$197,5,FALSE)</f>
        <v>11</v>
      </c>
    </row>
    <row r="31" spans="1:17" x14ac:dyDescent="0.2">
      <c r="A31" s="885"/>
      <c r="B31" s="887"/>
      <c r="C31" s="831"/>
      <c r="D31" s="831"/>
      <c r="E31" s="484" t="s">
        <v>45</v>
      </c>
      <c r="F31" s="206" t="s">
        <v>8</v>
      </c>
      <c r="G31" s="206">
        <v>464.1</v>
      </c>
      <c r="H31" s="272">
        <v>-2.0699999999999998</v>
      </c>
      <c r="I31" s="206" t="s">
        <v>749</v>
      </c>
      <c r="J31" s="206" t="s">
        <v>668</v>
      </c>
      <c r="K31" s="614">
        <f t="shared" si="7"/>
        <v>3950.1316352972308</v>
      </c>
      <c r="L31" s="264">
        <f t="shared" si="1"/>
        <v>3.5966115684190303</v>
      </c>
      <c r="M31" s="615">
        <f t="shared" si="2"/>
        <v>8.5113803820237675E-3</v>
      </c>
      <c r="N31" s="264">
        <f t="shared" si="3"/>
        <v>-2.0699999999999998</v>
      </c>
      <c r="O31" s="206">
        <v>25</v>
      </c>
      <c r="P31" s="206" t="s">
        <v>522</v>
      </c>
      <c r="Q31" s="146">
        <f>VLOOKUP(P31,References!$B$7:$F$197,5,FALSE)</f>
        <v>11</v>
      </c>
    </row>
    <row r="32" spans="1:17" x14ac:dyDescent="0.2">
      <c r="A32" s="885"/>
      <c r="B32" s="887"/>
      <c r="C32" s="831"/>
      <c r="D32" s="831"/>
      <c r="E32" s="484" t="s">
        <v>45</v>
      </c>
      <c r="F32" s="206" t="s">
        <v>8</v>
      </c>
      <c r="G32" s="206">
        <v>464.1</v>
      </c>
      <c r="H32" s="272">
        <v>-2.41</v>
      </c>
      <c r="I32" s="206" t="s">
        <v>749</v>
      </c>
      <c r="J32" s="206" t="s">
        <v>721</v>
      </c>
      <c r="K32" s="614">
        <f t="shared" si="7"/>
        <v>1805.5585179184545</v>
      </c>
      <c r="L32" s="264">
        <f t="shared" si="1"/>
        <v>3.2566115684190295</v>
      </c>
      <c r="M32" s="615">
        <f t="shared" si="2"/>
        <v>3.8904514499428023E-3</v>
      </c>
      <c r="N32" s="264">
        <f t="shared" si="3"/>
        <v>-2.41</v>
      </c>
      <c r="O32" s="206">
        <v>25</v>
      </c>
      <c r="P32" s="206" t="s">
        <v>522</v>
      </c>
      <c r="Q32" s="146">
        <f>VLOOKUP(P32,References!$B$7:$F$197,5,FALSE)</f>
        <v>11</v>
      </c>
    </row>
    <row r="33" spans="1:17" x14ac:dyDescent="0.2">
      <c r="A33" s="885"/>
      <c r="B33" s="887"/>
      <c r="C33" s="831"/>
      <c r="D33" s="831"/>
      <c r="E33" s="484" t="s">
        <v>45</v>
      </c>
      <c r="F33" s="206" t="s">
        <v>873</v>
      </c>
      <c r="G33" s="206">
        <v>465.1</v>
      </c>
      <c r="H33" s="272">
        <v>-2.9</v>
      </c>
      <c r="I33" s="206" t="s">
        <v>749</v>
      </c>
      <c r="J33" s="206" t="s">
        <v>668</v>
      </c>
      <c r="K33" s="614">
        <f t="shared" si="7"/>
        <v>585.52620902546676</v>
      </c>
      <c r="L33" s="264">
        <f t="shared" si="1"/>
        <v>2.7675463395115161</v>
      </c>
      <c r="M33" s="615">
        <f t="shared" si="2"/>
        <v>1.2589254117941662E-3</v>
      </c>
      <c r="N33" s="264">
        <f t="shared" si="3"/>
        <v>-2.9</v>
      </c>
      <c r="O33" s="206" t="s">
        <v>722</v>
      </c>
      <c r="P33" s="751" t="s">
        <v>868</v>
      </c>
      <c r="Q33" s="146">
        <f>VLOOKUP(P33,References!$B$7:$F$197,5,FALSE)</f>
        <v>53</v>
      </c>
    </row>
    <row r="34" spans="1:17" x14ac:dyDescent="0.2">
      <c r="A34" s="886"/>
      <c r="B34" s="888"/>
      <c r="C34" s="832"/>
      <c r="D34" s="832"/>
      <c r="E34" s="485" t="s">
        <v>45</v>
      </c>
      <c r="F34" s="226" t="s">
        <v>8</v>
      </c>
      <c r="G34" s="226">
        <v>464.1</v>
      </c>
      <c r="H34" s="281">
        <v>2.8E-3</v>
      </c>
      <c r="I34" s="226" t="s">
        <v>746</v>
      </c>
      <c r="J34" s="226" t="s">
        <v>668</v>
      </c>
      <c r="K34" s="620">
        <f t="shared" si="7"/>
        <v>1299.48</v>
      </c>
      <c r="L34" s="278">
        <f t="shared" si="1"/>
        <v>3.1137695997612491</v>
      </c>
      <c r="M34" s="621">
        <f t="shared" si="2"/>
        <v>2.8E-3</v>
      </c>
      <c r="N34" s="278">
        <f t="shared" si="3"/>
        <v>-2.5528419686577806</v>
      </c>
      <c r="O34" s="226">
        <v>60</v>
      </c>
      <c r="P34" s="226" t="s">
        <v>529</v>
      </c>
      <c r="Q34" s="189">
        <f>VLOOKUP(P34,References!$B$7:$F$197,5,FALSE)</f>
        <v>42</v>
      </c>
    </row>
    <row r="35" spans="1:17" x14ac:dyDescent="0.2">
      <c r="A35" s="885" t="s">
        <v>46</v>
      </c>
      <c r="B35" s="887" t="s">
        <v>47</v>
      </c>
      <c r="C35" s="831">
        <v>514.1</v>
      </c>
      <c r="D35" s="831" t="s">
        <v>9</v>
      </c>
      <c r="E35" s="484" t="s">
        <v>47</v>
      </c>
      <c r="F35" s="206" t="s">
        <v>9</v>
      </c>
      <c r="G35" s="206">
        <v>514.1</v>
      </c>
      <c r="H35" s="272">
        <v>-3.07</v>
      </c>
      <c r="I35" s="206" t="s">
        <v>749</v>
      </c>
      <c r="J35" s="206" t="s">
        <v>668</v>
      </c>
      <c r="K35" s="614">
        <f t="shared" si="7"/>
        <v>437.57006543984176</v>
      </c>
      <c r="L35" s="264">
        <f t="shared" si="1"/>
        <v>2.6410476038670341</v>
      </c>
      <c r="M35" s="615">
        <f t="shared" si="2"/>
        <v>8.5113803820237646E-4</v>
      </c>
      <c r="N35" s="264">
        <f t="shared" si="3"/>
        <v>-3.07</v>
      </c>
      <c r="O35" s="206">
        <v>25</v>
      </c>
      <c r="P35" s="206" t="s">
        <v>522</v>
      </c>
      <c r="Q35" s="146">
        <f>VLOOKUP(P35,References!$B$7:$F$197,5,FALSE)</f>
        <v>11</v>
      </c>
    </row>
    <row r="36" spans="1:17" x14ac:dyDescent="0.2">
      <c r="A36" s="885"/>
      <c r="B36" s="887"/>
      <c r="C36" s="831"/>
      <c r="D36" s="831"/>
      <c r="E36" s="484" t="s">
        <v>47</v>
      </c>
      <c r="F36" s="206" t="s">
        <v>9</v>
      </c>
      <c r="G36" s="206">
        <v>514.1</v>
      </c>
      <c r="H36" s="272">
        <v>-3.07</v>
      </c>
      <c r="I36" s="206" t="s">
        <v>749</v>
      </c>
      <c r="J36" s="206" t="s">
        <v>721</v>
      </c>
      <c r="K36" s="614">
        <f t="shared" si="7"/>
        <v>437.57006543984176</v>
      </c>
      <c r="L36" s="264">
        <f t="shared" si="1"/>
        <v>2.6410476038670341</v>
      </c>
      <c r="M36" s="615">
        <f t="shared" si="2"/>
        <v>8.5113803820237646E-4</v>
      </c>
      <c r="N36" s="264">
        <f t="shared" si="3"/>
        <v>-3.07</v>
      </c>
      <c r="O36" s="206">
        <v>25</v>
      </c>
      <c r="P36" s="206" t="s">
        <v>522</v>
      </c>
      <c r="Q36" s="146">
        <f>VLOOKUP(P36,References!$B$7:$F$197,5,FALSE)</f>
        <v>11</v>
      </c>
    </row>
    <row r="37" spans="1:17" x14ac:dyDescent="0.2">
      <c r="A37" s="482"/>
      <c r="B37" s="484"/>
      <c r="C37" s="468"/>
      <c r="D37" s="468"/>
      <c r="E37" s="484" t="s">
        <v>47</v>
      </c>
      <c r="F37" s="206" t="s">
        <v>874</v>
      </c>
      <c r="G37" s="206">
        <v>515.1</v>
      </c>
      <c r="H37" s="272">
        <v>-3.6</v>
      </c>
      <c r="I37" s="206" t="s">
        <v>749</v>
      </c>
      <c r="J37" s="206" t="s">
        <v>668</v>
      </c>
      <c r="K37" s="614">
        <f t="shared" ref="K37" si="8">IF(I37="mg/L",H37,IF(I37="mol/L",H37*G37*1000,IF(I37="log-mol/L",(10^(H37))*G37*1000,NA())))</f>
        <v>129.38727008705834</v>
      </c>
      <c r="L37" s="264">
        <f t="shared" ref="L37" si="9">IF(I37="log-mg/L",H37,LOG(K37))</f>
        <v>2.1118915498805784</v>
      </c>
      <c r="M37" s="615">
        <f t="shared" ref="M37" si="10">IF(I37="mol/L",H37,IF(I37="log-mol/L",10^H37,K37/(1000*G37)))</f>
        <v>2.5118864315095774E-4</v>
      </c>
      <c r="N37" s="264">
        <f t="shared" ref="N37" si="11">IF(I37="log-mol/L",H37,LOG(M37))</f>
        <v>-3.6</v>
      </c>
      <c r="O37" s="206" t="s">
        <v>722</v>
      </c>
      <c r="P37" s="751" t="s">
        <v>868</v>
      </c>
      <c r="Q37" s="189">
        <f>VLOOKUP(P37,References!$B$7:$F$197,5,FALSE)</f>
        <v>53</v>
      </c>
    </row>
    <row r="38" spans="1:17" x14ac:dyDescent="0.2">
      <c r="A38" s="238" t="s">
        <v>48</v>
      </c>
      <c r="B38" s="234" t="s">
        <v>49</v>
      </c>
      <c r="C38" s="235">
        <v>564.1</v>
      </c>
      <c r="D38" s="235" t="s">
        <v>10</v>
      </c>
      <c r="E38" s="234" t="s">
        <v>49</v>
      </c>
      <c r="F38" s="205" t="s">
        <v>10</v>
      </c>
      <c r="G38" s="205">
        <v>564.1</v>
      </c>
      <c r="H38" s="282">
        <v>-3.55</v>
      </c>
      <c r="I38" s="205" t="s">
        <v>749</v>
      </c>
      <c r="J38" s="205" t="s">
        <v>721</v>
      </c>
      <c r="K38" s="752">
        <f t="shared" si="7"/>
        <v>158.98498115262788</v>
      </c>
      <c r="L38" s="282">
        <f t="shared" si="1"/>
        <v>2.2013560997253938</v>
      </c>
      <c r="M38" s="753">
        <f t="shared" si="2"/>
        <v>2.8183829312644545E-4</v>
      </c>
      <c r="N38" s="282">
        <f t="shared" si="3"/>
        <v>-3.55</v>
      </c>
      <c r="O38" s="205">
        <v>25</v>
      </c>
      <c r="P38" s="205" t="s">
        <v>522</v>
      </c>
      <c r="Q38" s="191">
        <f>VLOOKUP(P38,References!$B$7:$F$197,5,FALSE)</f>
        <v>11</v>
      </c>
    </row>
    <row r="39" spans="1:17" x14ac:dyDescent="0.2">
      <c r="A39" s="482" t="s">
        <v>50</v>
      </c>
      <c r="B39" s="484" t="s">
        <v>51</v>
      </c>
      <c r="C39" s="468">
        <f>C38+50</f>
        <v>614.1</v>
      </c>
      <c r="D39" s="468" t="s">
        <v>11</v>
      </c>
      <c r="E39" s="484" t="s">
        <v>51</v>
      </c>
      <c r="F39" s="206" t="s">
        <v>11</v>
      </c>
      <c r="G39" s="206">
        <f>G38+50</f>
        <v>614.1</v>
      </c>
      <c r="H39" s="264">
        <v>-4.03</v>
      </c>
      <c r="I39" s="206" t="s">
        <v>749</v>
      </c>
      <c r="J39" s="206" t="s">
        <v>721</v>
      </c>
      <c r="K39" s="614">
        <f t="shared" si="7"/>
        <v>57.311146611943187</v>
      </c>
      <c r="L39" s="264">
        <f t="shared" si="1"/>
        <v>1.7582390973821678</v>
      </c>
      <c r="M39" s="616">
        <f t="shared" si="2"/>
        <v>9.3325430079699046E-5</v>
      </c>
      <c r="N39" s="264">
        <f t="shared" si="3"/>
        <v>-4.03</v>
      </c>
      <c r="O39" s="206">
        <v>25</v>
      </c>
      <c r="P39" s="206" t="s">
        <v>522</v>
      </c>
      <c r="Q39" s="191">
        <f>VLOOKUP(P39,References!$B$7:$F$197,5,FALSE)</f>
        <v>11</v>
      </c>
    </row>
    <row r="40" spans="1:17" x14ac:dyDescent="0.2">
      <c r="A40" s="238" t="s">
        <v>52</v>
      </c>
      <c r="B40" s="234" t="s">
        <v>53</v>
      </c>
      <c r="C40" s="235">
        <v>664.1</v>
      </c>
      <c r="D40" s="235" t="s">
        <v>12</v>
      </c>
      <c r="E40" s="234" t="s">
        <v>53</v>
      </c>
      <c r="F40" s="205" t="s">
        <v>12</v>
      </c>
      <c r="G40" s="205">
        <v>664.1</v>
      </c>
      <c r="H40" s="282">
        <v>-4.5199999999999996</v>
      </c>
      <c r="I40" s="205" t="s">
        <v>749</v>
      </c>
      <c r="J40" s="205" t="s">
        <v>721</v>
      </c>
      <c r="K40" s="752">
        <f t="shared" si="7"/>
        <v>20.0554993751898</v>
      </c>
      <c r="L40" s="282">
        <f t="shared" si="1"/>
        <v>1.3022334802388442</v>
      </c>
      <c r="M40" s="677">
        <f t="shared" si="2"/>
        <v>3.0199517204020178E-5</v>
      </c>
      <c r="N40" s="282">
        <f t="shared" si="3"/>
        <v>-4.5199999999999996</v>
      </c>
      <c r="O40" s="205">
        <v>25</v>
      </c>
      <c r="P40" s="205" t="s">
        <v>522</v>
      </c>
      <c r="Q40" s="191">
        <f>VLOOKUP(P40,References!$B$7:$F$197,5,FALSE)</f>
        <v>11</v>
      </c>
    </row>
    <row r="41" spans="1:17" ht="17" thickBot="1" x14ac:dyDescent="0.25">
      <c r="A41" s="482" t="s">
        <v>54</v>
      </c>
      <c r="B41" s="484" t="s">
        <v>55</v>
      </c>
      <c r="C41" s="468">
        <v>714.1</v>
      </c>
      <c r="D41" s="468" t="s">
        <v>13</v>
      </c>
      <c r="E41" s="484" t="s">
        <v>55</v>
      </c>
      <c r="F41" s="206" t="s">
        <v>13</v>
      </c>
      <c r="G41" s="206">
        <v>714.1</v>
      </c>
      <c r="H41" s="264">
        <v>-5</v>
      </c>
      <c r="I41" s="206" t="s">
        <v>749</v>
      </c>
      <c r="J41" s="206" t="s">
        <v>721</v>
      </c>
      <c r="K41" s="264">
        <f>IF(I41="mg/L",H41,IF(I41="mol/L",H41*G41*1000,IF(I41="log-mol/L",(10^(H41))*G41*1000,"")))</f>
        <v>7.1410000000000009</v>
      </c>
      <c r="L41" s="264">
        <f t="shared" si="1"/>
        <v>0.85375903307476886</v>
      </c>
      <c r="M41" s="616">
        <f t="shared" si="2"/>
        <v>1.0000000000000001E-5</v>
      </c>
      <c r="N41" s="264">
        <f t="shared" si="3"/>
        <v>-5</v>
      </c>
      <c r="O41" s="206">
        <v>25</v>
      </c>
      <c r="P41" s="206" t="s">
        <v>522</v>
      </c>
      <c r="Q41" s="146">
        <f>VLOOKUP(P41,References!$B$7:$F$197,5,FALSE)</f>
        <v>11</v>
      </c>
    </row>
    <row r="42" spans="1:17" ht="17" thickBot="1" x14ac:dyDescent="0.25">
      <c r="A42" s="117" t="s">
        <v>143</v>
      </c>
      <c r="B42" s="239" t="s">
        <v>142</v>
      </c>
      <c r="C42" s="121"/>
      <c r="D42" s="121"/>
      <c r="E42" s="118"/>
      <c r="F42" s="118"/>
      <c r="G42" s="118"/>
      <c r="H42" s="118"/>
      <c r="I42" s="118"/>
      <c r="J42" s="118"/>
      <c r="K42" s="118"/>
      <c r="L42" s="118"/>
      <c r="M42" s="118"/>
      <c r="N42" s="118"/>
      <c r="O42" s="118"/>
      <c r="P42" s="118"/>
      <c r="Q42" s="119"/>
    </row>
    <row r="43" spans="1:17" x14ac:dyDescent="0.2">
      <c r="A43" s="515" t="s">
        <v>56</v>
      </c>
      <c r="B43" s="511" t="s">
        <v>57</v>
      </c>
      <c r="C43" s="470">
        <v>300.10000000000002</v>
      </c>
      <c r="D43" s="470" t="s">
        <v>15</v>
      </c>
      <c r="E43" s="511" t="s">
        <v>57</v>
      </c>
      <c r="F43" s="210" t="s">
        <v>15</v>
      </c>
      <c r="G43" s="210">
        <v>300.10000000000002</v>
      </c>
      <c r="H43" s="210"/>
      <c r="I43" s="210"/>
      <c r="J43" s="210"/>
      <c r="K43" s="210" t="str">
        <f t="shared" ref="K43:K87" si="12">IF(I43="mg/L",H43,IF(I43="mol/L",H43*G43*1000,IF(I43="log-mol/L",(10^(H43))*G43*1000,"")))</f>
        <v/>
      </c>
      <c r="L43" s="210"/>
      <c r="M43" s="210"/>
      <c r="N43" s="210"/>
      <c r="O43" s="210"/>
      <c r="P43" s="210"/>
      <c r="Q43" s="260"/>
    </row>
    <row r="44" spans="1:17" x14ac:dyDescent="0.2">
      <c r="A44" s="238" t="s">
        <v>58</v>
      </c>
      <c r="B44" s="234" t="s">
        <v>59</v>
      </c>
      <c r="C44" s="235">
        <v>350.1</v>
      </c>
      <c r="D44" s="235" t="s">
        <v>16</v>
      </c>
      <c r="E44" s="234" t="s">
        <v>59</v>
      </c>
      <c r="F44" s="205" t="s">
        <v>16</v>
      </c>
      <c r="G44" s="205">
        <v>350.1</v>
      </c>
      <c r="H44" s="205"/>
      <c r="I44" s="205"/>
      <c r="J44" s="205"/>
      <c r="K44" s="205" t="str">
        <f t="shared" si="12"/>
        <v/>
      </c>
      <c r="L44" s="205"/>
      <c r="M44" s="205"/>
      <c r="N44" s="205"/>
      <c r="O44" s="205"/>
      <c r="P44" s="205"/>
      <c r="Q44" s="191"/>
    </row>
    <row r="45" spans="1:17" x14ac:dyDescent="0.2">
      <c r="A45" s="482" t="s">
        <v>60</v>
      </c>
      <c r="B45" s="484" t="s">
        <v>61</v>
      </c>
      <c r="C45" s="468">
        <v>400.1</v>
      </c>
      <c r="D45" s="468" t="s">
        <v>17</v>
      </c>
      <c r="E45" s="484" t="s">
        <v>61</v>
      </c>
      <c r="F45" s="206" t="s">
        <v>17</v>
      </c>
      <c r="G45" s="206">
        <v>400.1</v>
      </c>
      <c r="H45" s="264">
        <v>-1.74</v>
      </c>
      <c r="I45" s="206" t="s">
        <v>749</v>
      </c>
      <c r="J45" s="206" t="s">
        <v>721</v>
      </c>
      <c r="K45" s="614">
        <f t="shared" si="12"/>
        <v>7280.6231352985424</v>
      </c>
      <c r="L45" s="264">
        <f>IF(I45="log-mg/L",H45,LOG(K45))</f>
        <v>3.8621685513789972</v>
      </c>
      <c r="M45" s="617">
        <f>IF(I45="mol/L",H45,IF(I45="log-mol/L",10^H45,K45/(1000*G45)))</f>
        <v>1.8197008586099829E-2</v>
      </c>
      <c r="N45" s="264">
        <f>IF(I45="log-mol/L",H45,LOG(M45))</f>
        <v>-1.74</v>
      </c>
      <c r="O45" s="206">
        <v>25</v>
      </c>
      <c r="P45" s="206" t="s">
        <v>522</v>
      </c>
      <c r="Q45" s="191">
        <f>VLOOKUP(P45,References!$B$7:$F$197,5,FALSE)</f>
        <v>11</v>
      </c>
    </row>
    <row r="46" spans="1:17" x14ac:dyDescent="0.2">
      <c r="A46" s="238" t="s">
        <v>62</v>
      </c>
      <c r="B46" s="234" t="s">
        <v>63</v>
      </c>
      <c r="C46" s="235">
        <v>450.1</v>
      </c>
      <c r="D46" s="235" t="s">
        <v>18</v>
      </c>
      <c r="E46" s="234" t="s">
        <v>63</v>
      </c>
      <c r="F46" s="205" t="s">
        <v>18</v>
      </c>
      <c r="G46" s="205">
        <v>450.1</v>
      </c>
      <c r="H46" s="282"/>
      <c r="I46" s="205"/>
      <c r="J46" s="205"/>
      <c r="K46" s="752" t="str">
        <f t="shared" si="12"/>
        <v/>
      </c>
      <c r="L46" s="282"/>
      <c r="M46" s="754"/>
      <c r="N46" s="282"/>
      <c r="O46" s="205"/>
      <c r="P46" s="205"/>
      <c r="Q46" s="191"/>
    </row>
    <row r="47" spans="1:17" x14ac:dyDescent="0.2">
      <c r="A47" s="885" t="s">
        <v>64</v>
      </c>
      <c r="B47" s="887" t="s">
        <v>65</v>
      </c>
      <c r="C47" s="831">
        <v>500.1</v>
      </c>
      <c r="D47" s="831" t="s">
        <v>19</v>
      </c>
      <c r="E47" s="484" t="s">
        <v>65</v>
      </c>
      <c r="F47" s="206" t="s">
        <v>19</v>
      </c>
      <c r="G47" s="206">
        <v>500.1</v>
      </c>
      <c r="H47" s="264">
        <v>-2.97</v>
      </c>
      <c r="I47" s="206" t="s">
        <v>749</v>
      </c>
      <c r="J47" s="206" t="s">
        <v>668</v>
      </c>
      <c r="K47" s="614">
        <f t="shared" si="12"/>
        <v>535.8668045493265</v>
      </c>
      <c r="L47" s="264">
        <f>IF(I47="log-mg/L",H47,LOG(K47))</f>
        <v>2.7290568545476672</v>
      </c>
      <c r="M47" s="615">
        <f>IF(I47="mol/L",H47,IF(I47="log-mol/L",10^H47,K47/(1000*G47)))</f>
        <v>1.0715193052376053E-3</v>
      </c>
      <c r="N47" s="264">
        <f>IF(I47="log-mol/L",H47,LOG(M47))</f>
        <v>-2.97</v>
      </c>
      <c r="O47" s="206">
        <v>25</v>
      </c>
      <c r="P47" s="206" t="s">
        <v>522</v>
      </c>
      <c r="Q47" s="146">
        <f>VLOOKUP(P47,References!$B$7:$F$197,5,FALSE)</f>
        <v>11</v>
      </c>
    </row>
    <row r="48" spans="1:17" x14ac:dyDescent="0.2">
      <c r="A48" s="885"/>
      <c r="B48" s="887"/>
      <c r="C48" s="831"/>
      <c r="D48" s="831"/>
      <c r="E48" s="484" t="s">
        <v>65</v>
      </c>
      <c r="F48" s="206" t="s">
        <v>19</v>
      </c>
      <c r="G48" s="206">
        <v>500.1</v>
      </c>
      <c r="H48" s="272">
        <v>-2.62</v>
      </c>
      <c r="I48" s="206" t="s">
        <v>749</v>
      </c>
      <c r="J48" s="206" t="s">
        <v>721</v>
      </c>
      <c r="K48" s="614">
        <f t="shared" si="12"/>
        <v>1199.6563428016461</v>
      </c>
      <c r="L48" s="264">
        <f>IF(I48="log-mg/L",H48,LOG(K48))</f>
        <v>3.0790568545476673</v>
      </c>
      <c r="M48" s="615">
        <f>IF(I48="mol/L",H48,IF(I48="log-mol/L",10^H48,K48/(1000*G48)))</f>
        <v>2.3988329190194886E-3</v>
      </c>
      <c r="N48" s="264">
        <f>IF(I48="log-mol/L",H48,LOG(M48))</f>
        <v>-2.62</v>
      </c>
      <c r="O48" s="206">
        <v>25</v>
      </c>
      <c r="P48" s="206" t="s">
        <v>522</v>
      </c>
      <c r="Q48" s="146">
        <f>VLOOKUP(P48,References!$B$7:$F$197,5,FALSE)</f>
        <v>11</v>
      </c>
    </row>
    <row r="49" spans="1:17" x14ac:dyDescent="0.2">
      <c r="A49" s="885"/>
      <c r="B49" s="887"/>
      <c r="C49" s="831"/>
      <c r="D49" s="831"/>
      <c r="E49" s="484" t="s">
        <v>65</v>
      </c>
      <c r="F49" s="206" t="s">
        <v>19</v>
      </c>
      <c r="G49" s="206">
        <v>500.1</v>
      </c>
      <c r="H49" s="510">
        <v>4573</v>
      </c>
      <c r="I49" s="206" t="s">
        <v>744</v>
      </c>
      <c r="J49" s="206" t="s">
        <v>722</v>
      </c>
      <c r="K49" s="614">
        <f t="shared" si="12"/>
        <v>4573</v>
      </c>
      <c r="L49" s="264">
        <f>IF(I49="log-mg/L",H49,LOG(K49))</f>
        <v>3.6602012013806817</v>
      </c>
      <c r="M49" s="615">
        <f>IF(I49="mol/L",H49,IF(I49="log-mol/L",10^H49,K49/(1000*G49)))</f>
        <v>9.144171165766846E-3</v>
      </c>
      <c r="N49" s="264">
        <f>IF(I49="log-mol/L",H49,LOG(M49))</f>
        <v>-2.0388556531669857</v>
      </c>
      <c r="O49" s="206" t="s">
        <v>722</v>
      </c>
      <c r="P49" s="206" t="s">
        <v>530</v>
      </c>
      <c r="Q49" s="189">
        <f>VLOOKUP(P49,References!$B$7:$F$197,5,FALSE)</f>
        <v>82</v>
      </c>
    </row>
    <row r="50" spans="1:17" x14ac:dyDescent="0.2">
      <c r="A50" s="238" t="s">
        <v>66</v>
      </c>
      <c r="B50" s="234" t="s">
        <v>67</v>
      </c>
      <c r="C50" s="235">
        <v>550.1</v>
      </c>
      <c r="D50" s="235" t="s">
        <v>107</v>
      </c>
      <c r="E50" s="234" t="s">
        <v>67</v>
      </c>
      <c r="F50" s="205" t="s">
        <v>107</v>
      </c>
      <c r="G50" s="205">
        <v>550.1</v>
      </c>
      <c r="H50" s="205"/>
      <c r="I50" s="205"/>
      <c r="J50" s="205"/>
      <c r="K50" s="752" t="str">
        <f t="shared" si="12"/>
        <v/>
      </c>
      <c r="L50" s="205"/>
      <c r="M50" s="205"/>
      <c r="N50" s="205"/>
      <c r="O50" s="205"/>
      <c r="P50" s="205"/>
      <c r="Q50" s="189"/>
    </row>
    <row r="51" spans="1:17" ht="17" thickBot="1" x14ac:dyDescent="0.25">
      <c r="A51" s="491" t="s">
        <v>68</v>
      </c>
      <c r="B51" s="492" t="s">
        <v>69</v>
      </c>
      <c r="C51" s="469">
        <v>600.1</v>
      </c>
      <c r="D51" s="469" t="s">
        <v>20</v>
      </c>
      <c r="E51" s="492" t="s">
        <v>69</v>
      </c>
      <c r="F51" s="216" t="s">
        <v>20</v>
      </c>
      <c r="G51" s="216">
        <v>600.1</v>
      </c>
      <c r="H51" s="216"/>
      <c r="I51" s="216"/>
      <c r="J51" s="216"/>
      <c r="K51" s="216" t="str">
        <f t="shared" si="12"/>
        <v/>
      </c>
      <c r="L51" s="216"/>
      <c r="M51" s="216"/>
      <c r="N51" s="216"/>
      <c r="O51" s="216"/>
      <c r="P51" s="216"/>
      <c r="Q51" s="148"/>
    </row>
    <row r="52" spans="1:17" ht="17" thickBot="1" x14ac:dyDescent="0.25">
      <c r="A52" s="117" t="s">
        <v>144</v>
      </c>
      <c r="B52" s="239" t="s">
        <v>145</v>
      </c>
      <c r="C52" s="121"/>
      <c r="D52" s="121"/>
      <c r="E52" s="118"/>
      <c r="F52" s="118"/>
      <c r="G52" s="118"/>
      <c r="H52" s="118"/>
      <c r="I52" s="118"/>
      <c r="J52" s="118"/>
      <c r="K52" s="118"/>
      <c r="L52" s="118"/>
      <c r="M52" s="118"/>
      <c r="N52" s="118"/>
      <c r="O52" s="118"/>
      <c r="P52" s="118"/>
      <c r="Q52" s="119"/>
    </row>
    <row r="53" spans="1:17" x14ac:dyDescent="0.2">
      <c r="A53" s="482" t="s">
        <v>133</v>
      </c>
      <c r="B53" s="484" t="s">
        <v>132</v>
      </c>
      <c r="C53" s="486">
        <v>342.1</v>
      </c>
      <c r="D53" s="468" t="s">
        <v>31</v>
      </c>
      <c r="E53" s="484" t="s">
        <v>132</v>
      </c>
      <c r="F53" s="206" t="s">
        <v>31</v>
      </c>
      <c r="G53" s="264">
        <v>342.1</v>
      </c>
      <c r="H53" s="206"/>
      <c r="I53" s="206"/>
      <c r="J53" s="206"/>
      <c r="K53" s="206" t="str">
        <f t="shared" si="12"/>
        <v/>
      </c>
      <c r="L53" s="206"/>
      <c r="M53" s="206"/>
      <c r="N53" s="206"/>
      <c r="O53" s="206"/>
      <c r="P53" s="206"/>
      <c r="Q53" s="260"/>
    </row>
    <row r="54" spans="1:17" ht="17" thickBot="1" x14ac:dyDescent="0.25">
      <c r="A54" s="488" t="s">
        <v>1</v>
      </c>
      <c r="B54" s="489" t="s">
        <v>131</v>
      </c>
      <c r="C54" s="493">
        <v>378.1</v>
      </c>
      <c r="D54" s="475" t="s">
        <v>30</v>
      </c>
      <c r="E54" s="489" t="s">
        <v>131</v>
      </c>
      <c r="F54" s="224" t="s">
        <v>30</v>
      </c>
      <c r="G54" s="276">
        <v>378.1</v>
      </c>
      <c r="H54" s="224"/>
      <c r="I54" s="224"/>
      <c r="J54" s="224"/>
      <c r="K54" s="224" t="str">
        <f t="shared" si="12"/>
        <v/>
      </c>
      <c r="L54" s="224"/>
      <c r="M54" s="224"/>
      <c r="N54" s="224"/>
      <c r="O54" s="224"/>
      <c r="P54" s="224"/>
      <c r="Q54" s="146"/>
    </row>
    <row r="55" spans="1:17" ht="17" thickBot="1" x14ac:dyDescent="0.25">
      <c r="A55" s="117" t="s">
        <v>146</v>
      </c>
      <c r="B55" s="239" t="s">
        <v>147</v>
      </c>
      <c r="C55" s="121"/>
      <c r="D55" s="121"/>
      <c r="E55" s="118"/>
      <c r="F55" s="118"/>
      <c r="G55" s="118"/>
      <c r="H55" s="118"/>
      <c r="I55" s="118"/>
      <c r="J55" s="118"/>
      <c r="K55" s="118"/>
      <c r="L55" s="118"/>
      <c r="M55" s="118"/>
      <c r="N55" s="118"/>
      <c r="O55" s="118"/>
      <c r="P55" s="118"/>
      <c r="Q55" s="119"/>
    </row>
    <row r="56" spans="1:17" x14ac:dyDescent="0.2">
      <c r="A56" s="482" t="s">
        <v>73</v>
      </c>
      <c r="B56" s="484" t="s">
        <v>70</v>
      </c>
      <c r="C56" s="468">
        <v>328.2</v>
      </c>
      <c r="D56" s="468" t="s">
        <v>21</v>
      </c>
      <c r="E56" s="484" t="s">
        <v>70</v>
      </c>
      <c r="F56" s="206" t="s">
        <v>21</v>
      </c>
      <c r="G56" s="206">
        <v>328.2</v>
      </c>
      <c r="H56" s="206"/>
      <c r="I56" s="206"/>
      <c r="J56" s="206"/>
      <c r="K56" s="206" t="str">
        <f t="shared" si="12"/>
        <v/>
      </c>
      <c r="L56" s="206"/>
      <c r="M56" s="206"/>
      <c r="N56" s="206"/>
      <c r="O56" s="206"/>
      <c r="P56" s="206"/>
      <c r="Q56" s="260"/>
    </row>
    <row r="57" spans="1:17" x14ac:dyDescent="0.2">
      <c r="A57" s="238" t="s">
        <v>74</v>
      </c>
      <c r="B57" s="234" t="s">
        <v>71</v>
      </c>
      <c r="C57" s="235">
        <v>428.2</v>
      </c>
      <c r="D57" s="235" t="s">
        <v>14</v>
      </c>
      <c r="E57" s="234" t="s">
        <v>71</v>
      </c>
      <c r="F57" s="205" t="s">
        <v>14</v>
      </c>
      <c r="G57" s="205">
        <v>428.2</v>
      </c>
      <c r="H57" s="205"/>
      <c r="I57" s="205"/>
      <c r="J57" s="205"/>
      <c r="K57" s="205" t="str">
        <f t="shared" si="12"/>
        <v/>
      </c>
      <c r="L57" s="205"/>
      <c r="M57" s="205"/>
      <c r="N57" s="205"/>
      <c r="O57" s="205"/>
      <c r="P57" s="205"/>
      <c r="Q57" s="191"/>
    </row>
    <row r="58" spans="1:17" x14ac:dyDescent="0.2">
      <c r="A58" s="482" t="s">
        <v>75</v>
      </c>
      <c r="B58" s="484" t="s">
        <v>72</v>
      </c>
      <c r="C58" s="468">
        <v>528.20000000000005</v>
      </c>
      <c r="D58" s="468" t="s">
        <v>22</v>
      </c>
      <c r="E58" s="484" t="s">
        <v>72</v>
      </c>
      <c r="F58" s="206" t="s">
        <v>22</v>
      </c>
      <c r="G58" s="206">
        <v>528.20000000000005</v>
      </c>
      <c r="H58" s="206"/>
      <c r="I58" s="206"/>
      <c r="J58" s="206"/>
      <c r="K58" s="206" t="str">
        <f t="shared" si="12"/>
        <v/>
      </c>
      <c r="L58" s="206"/>
      <c r="M58" s="206"/>
      <c r="N58" s="206"/>
      <c r="O58" s="206"/>
      <c r="P58" s="206"/>
      <c r="Q58" s="191"/>
    </row>
    <row r="59" spans="1:17" s="73" customFormat="1" ht="16.5" customHeight="1" thickBot="1" x14ac:dyDescent="0.25">
      <c r="A59" s="498" t="s">
        <v>191</v>
      </c>
      <c r="B59" s="499" t="s">
        <v>192</v>
      </c>
      <c r="C59" s="501">
        <v>628.20000000000005</v>
      </c>
      <c r="D59" s="501" t="s">
        <v>193</v>
      </c>
      <c r="E59" s="499" t="s">
        <v>675</v>
      </c>
      <c r="F59" s="705" t="s">
        <v>676</v>
      </c>
      <c r="G59" s="708">
        <f>IF(ISBLANK(D59),"",IF(E59="log",K59*R_Pa*(M59+273.15)*0.001,IF(E59="dimensionless",K59*R_Pa*(M59+273.15)*0.001,IF(E59="Pa-m3/mol",D59,IF(E59="log Pa-m3/mol",10^D59,IF(E59="mol/dm3-atm",I59*101325,IF(E59="atm-m3/mol",I59*101325,0)))))))</f>
        <v>0</v>
      </c>
      <c r="H59" s="755"/>
      <c r="I59" s="708"/>
      <c r="J59" s="755"/>
      <c r="K59" s="708"/>
      <c r="L59" s="706"/>
      <c r="M59" s="756"/>
      <c r="N59" s="705"/>
      <c r="O59" s="709"/>
      <c r="P59" s="85"/>
      <c r="Q59" s="146"/>
    </row>
    <row r="60" spans="1:17" ht="17" thickBot="1" x14ac:dyDescent="0.25">
      <c r="A60" s="117" t="s">
        <v>0</v>
      </c>
      <c r="B60" s="239" t="s">
        <v>158</v>
      </c>
      <c r="C60" s="121"/>
      <c r="D60" s="121"/>
      <c r="E60" s="118"/>
      <c r="F60" s="118"/>
      <c r="G60" s="118"/>
      <c r="H60" s="118"/>
      <c r="I60" s="118"/>
      <c r="J60" s="118"/>
      <c r="K60" s="118"/>
      <c r="L60" s="118"/>
      <c r="M60" s="118"/>
      <c r="N60" s="118"/>
      <c r="O60" s="118"/>
      <c r="P60" s="118"/>
      <c r="Q60" s="119"/>
    </row>
    <row r="61" spans="1:17" x14ac:dyDescent="0.2">
      <c r="A61" s="482" t="s">
        <v>76</v>
      </c>
      <c r="B61" s="484" t="s">
        <v>108</v>
      </c>
      <c r="C61" s="468">
        <v>499.1</v>
      </c>
      <c r="D61" s="468" t="s">
        <v>23</v>
      </c>
      <c r="E61" s="510" t="s">
        <v>108</v>
      </c>
      <c r="F61" s="206" t="s">
        <v>23</v>
      </c>
      <c r="G61" s="206">
        <v>499.1</v>
      </c>
      <c r="H61" s="206">
        <v>19.399999999999999</v>
      </c>
      <c r="I61" s="206" t="s">
        <v>744</v>
      </c>
      <c r="J61" s="206" t="s">
        <v>725</v>
      </c>
      <c r="K61" s="206">
        <f>IF(I61="mg/L",H61,IF(I61="mol/L",H61*G61*1000,IF(I61="log-mol/L",(10^(H61))*G61*1000,"")))</f>
        <v>19.399999999999999</v>
      </c>
      <c r="L61" s="264">
        <f>IF(I61="log-mg/L",H61,LOG(K61))</f>
        <v>1.287801729930226</v>
      </c>
      <c r="M61" s="616">
        <f>IF(I61="mol/L",H61,IF(I61="log-mol/L",10^H61,K61/(1000*G61)))</f>
        <v>3.886996593868964E-5</v>
      </c>
      <c r="N61" s="264">
        <f>IF(I61="log-mol/L",H61,LOG(M61))</f>
        <v>-4.4103858399358966</v>
      </c>
      <c r="O61" s="206">
        <v>21</v>
      </c>
      <c r="P61" s="313" t="s">
        <v>708</v>
      </c>
      <c r="Q61" s="260">
        <f>VLOOKUP(P61,References!$B$7:$F$197,5,FALSE)</f>
        <v>19</v>
      </c>
    </row>
    <row r="62" spans="1:17" x14ac:dyDescent="0.2">
      <c r="A62" s="238" t="s">
        <v>134</v>
      </c>
      <c r="B62" s="234" t="s">
        <v>116</v>
      </c>
      <c r="C62" s="235">
        <v>513.20000000000005</v>
      </c>
      <c r="D62" s="235" t="s">
        <v>118</v>
      </c>
      <c r="E62" s="222" t="s">
        <v>116</v>
      </c>
      <c r="F62" s="205" t="s">
        <v>118</v>
      </c>
      <c r="G62" s="205">
        <v>513.20000000000005</v>
      </c>
      <c r="H62" s="205"/>
      <c r="I62" s="205"/>
      <c r="J62" s="205"/>
      <c r="K62" s="205" t="str">
        <f t="shared" si="12"/>
        <v/>
      </c>
      <c r="L62" s="205"/>
      <c r="M62" s="205"/>
      <c r="N62" s="205"/>
      <c r="O62" s="205"/>
      <c r="P62" s="205"/>
      <c r="Q62" s="191"/>
    </row>
    <row r="63" spans="1:17" ht="17" thickBot="1" x14ac:dyDescent="0.25">
      <c r="A63" s="482" t="s">
        <v>135</v>
      </c>
      <c r="B63" s="484" t="s">
        <v>115</v>
      </c>
      <c r="C63" s="468">
        <v>527.20000000000005</v>
      </c>
      <c r="D63" s="468" t="s">
        <v>117</v>
      </c>
      <c r="E63" s="510" t="s">
        <v>115</v>
      </c>
      <c r="F63" s="206" t="s">
        <v>117</v>
      </c>
      <c r="G63" s="206">
        <v>527.20000000000005</v>
      </c>
      <c r="H63" s="206"/>
      <c r="I63" s="206"/>
      <c r="J63" s="206"/>
      <c r="K63" s="206" t="str">
        <f t="shared" si="12"/>
        <v/>
      </c>
      <c r="L63" s="206"/>
      <c r="M63" s="206"/>
      <c r="N63" s="206"/>
      <c r="O63" s="206"/>
      <c r="P63" s="206"/>
      <c r="Q63" s="146"/>
    </row>
    <row r="64" spans="1:17" ht="17" thickBot="1" x14ac:dyDescent="0.25">
      <c r="A64" s="122" t="s">
        <v>149</v>
      </c>
      <c r="B64" s="263" t="s">
        <v>148</v>
      </c>
      <c r="C64" s="121"/>
      <c r="D64" s="121"/>
      <c r="E64" s="118"/>
      <c r="F64" s="118"/>
      <c r="G64" s="118"/>
      <c r="H64" s="118"/>
      <c r="I64" s="118"/>
      <c r="J64" s="118"/>
      <c r="K64" s="118"/>
      <c r="L64" s="118"/>
      <c r="M64" s="118"/>
      <c r="N64" s="118"/>
      <c r="O64" s="118"/>
      <c r="P64" s="118"/>
      <c r="Q64" s="119"/>
    </row>
    <row r="65" spans="1:17" x14ac:dyDescent="0.2">
      <c r="A65" s="477" t="s">
        <v>119</v>
      </c>
      <c r="B65" s="484" t="s">
        <v>120</v>
      </c>
      <c r="C65" s="468">
        <v>543.20000000000005</v>
      </c>
      <c r="D65" s="468" t="s">
        <v>121</v>
      </c>
      <c r="E65" s="206" t="s">
        <v>120</v>
      </c>
      <c r="F65" s="206" t="s">
        <v>121</v>
      </c>
      <c r="G65" s="206">
        <v>543.20000000000005</v>
      </c>
      <c r="H65" s="206"/>
      <c r="I65" s="206"/>
      <c r="J65" s="206"/>
      <c r="K65" s="206" t="str">
        <f t="shared" si="12"/>
        <v/>
      </c>
      <c r="L65" s="206"/>
      <c r="M65" s="206"/>
      <c r="N65" s="206"/>
      <c r="O65" s="206"/>
      <c r="P65" s="206"/>
      <c r="Q65" s="260"/>
    </row>
    <row r="66" spans="1:17" x14ac:dyDescent="0.2">
      <c r="A66" s="238" t="s">
        <v>111</v>
      </c>
      <c r="B66" s="234" t="s">
        <v>106</v>
      </c>
      <c r="C66" s="235">
        <v>557.20000000000005</v>
      </c>
      <c r="D66" s="235" t="s">
        <v>109</v>
      </c>
      <c r="E66" s="222" t="s">
        <v>106</v>
      </c>
      <c r="F66" s="205" t="s">
        <v>109</v>
      </c>
      <c r="G66" s="205">
        <v>557.20000000000005</v>
      </c>
      <c r="H66" s="205"/>
      <c r="I66" s="205"/>
      <c r="J66" s="205"/>
      <c r="K66" s="205" t="str">
        <f t="shared" si="12"/>
        <v/>
      </c>
      <c r="L66" s="205"/>
      <c r="M66" s="205"/>
      <c r="N66" s="205"/>
      <c r="O66" s="205"/>
      <c r="P66" s="205"/>
      <c r="Q66" s="191"/>
    </row>
    <row r="67" spans="1:17" ht="17" thickBot="1" x14ac:dyDescent="0.25">
      <c r="A67" s="482" t="s">
        <v>112</v>
      </c>
      <c r="B67" s="484" t="s">
        <v>105</v>
      </c>
      <c r="C67" s="468">
        <v>571.29999999999995</v>
      </c>
      <c r="D67" s="468" t="s">
        <v>110</v>
      </c>
      <c r="E67" s="510" t="s">
        <v>105</v>
      </c>
      <c r="F67" s="206" t="s">
        <v>110</v>
      </c>
      <c r="G67" s="206">
        <v>571.29999999999995</v>
      </c>
      <c r="H67" s="206"/>
      <c r="I67" s="206"/>
      <c r="J67" s="206"/>
      <c r="K67" s="206" t="str">
        <f t="shared" si="12"/>
        <v/>
      </c>
      <c r="L67" s="206"/>
      <c r="M67" s="206"/>
      <c r="N67" s="206"/>
      <c r="O67" s="206"/>
      <c r="P67" s="206"/>
      <c r="Q67" s="146"/>
    </row>
    <row r="68" spans="1:17" ht="17" thickBot="1" x14ac:dyDescent="0.25">
      <c r="A68" s="122" t="s">
        <v>138</v>
      </c>
      <c r="B68" s="263" t="s">
        <v>155</v>
      </c>
      <c r="C68" s="121"/>
      <c r="D68" s="121"/>
      <c r="E68" s="118"/>
      <c r="F68" s="118"/>
      <c r="G68" s="118"/>
      <c r="H68" s="118"/>
      <c r="I68" s="118"/>
      <c r="J68" s="118"/>
      <c r="K68" s="118"/>
      <c r="L68" s="118"/>
      <c r="M68" s="118"/>
      <c r="N68" s="118"/>
      <c r="O68" s="118"/>
      <c r="P68" s="118"/>
      <c r="Q68" s="119"/>
    </row>
    <row r="69" spans="1:17" x14ac:dyDescent="0.2">
      <c r="A69" s="477" t="s">
        <v>136</v>
      </c>
      <c r="B69" s="484" t="s">
        <v>137</v>
      </c>
      <c r="C69" s="468">
        <v>557.20000000000005</v>
      </c>
      <c r="D69" s="468" t="s">
        <v>151</v>
      </c>
      <c r="E69" s="206" t="s">
        <v>137</v>
      </c>
      <c r="F69" s="206" t="s">
        <v>151</v>
      </c>
      <c r="G69" s="206">
        <v>557.20000000000005</v>
      </c>
      <c r="H69" s="206"/>
      <c r="I69" s="206"/>
      <c r="J69" s="206"/>
      <c r="K69" s="206" t="str">
        <f t="shared" si="12"/>
        <v/>
      </c>
      <c r="L69" s="206"/>
      <c r="M69" s="206"/>
      <c r="N69" s="206"/>
      <c r="O69" s="206"/>
      <c r="P69" s="206"/>
      <c r="Q69" s="260"/>
    </row>
    <row r="70" spans="1:17" x14ac:dyDescent="0.2">
      <c r="A70" s="285" t="s">
        <v>78</v>
      </c>
      <c r="B70" s="234" t="s">
        <v>77</v>
      </c>
      <c r="C70" s="235">
        <v>571.20000000000005</v>
      </c>
      <c r="D70" s="235" t="s">
        <v>24</v>
      </c>
      <c r="E70" s="205" t="s">
        <v>77</v>
      </c>
      <c r="F70" s="205" t="s">
        <v>24</v>
      </c>
      <c r="G70" s="205">
        <v>571.20000000000005</v>
      </c>
      <c r="H70" s="205"/>
      <c r="I70" s="205"/>
      <c r="J70" s="205"/>
      <c r="K70" s="205" t="str">
        <f t="shared" si="12"/>
        <v/>
      </c>
      <c r="L70" s="205"/>
      <c r="M70" s="205"/>
      <c r="N70" s="205"/>
      <c r="O70" s="205"/>
      <c r="P70" s="205"/>
      <c r="Q70" s="191"/>
    </row>
    <row r="71" spans="1:17" ht="17" thickBot="1" x14ac:dyDescent="0.25">
      <c r="A71" s="477" t="s">
        <v>80</v>
      </c>
      <c r="B71" s="484" t="s">
        <v>79</v>
      </c>
      <c r="C71" s="468">
        <v>585.20000000000005</v>
      </c>
      <c r="D71" s="468" t="s">
        <v>25</v>
      </c>
      <c r="E71" s="206" t="s">
        <v>79</v>
      </c>
      <c r="F71" s="206" t="s">
        <v>25</v>
      </c>
      <c r="G71" s="206">
        <v>585.20000000000005</v>
      </c>
      <c r="H71" s="206"/>
      <c r="I71" s="206"/>
      <c r="J71" s="206"/>
      <c r="K71" s="206" t="str">
        <f t="shared" si="12"/>
        <v/>
      </c>
      <c r="L71" s="206"/>
      <c r="M71" s="206"/>
      <c r="N71" s="206"/>
      <c r="O71" s="206"/>
      <c r="P71" s="206"/>
      <c r="Q71" s="146"/>
    </row>
    <row r="72" spans="1:17" ht="17" thickBot="1" x14ac:dyDescent="0.25">
      <c r="A72" s="117" t="s">
        <v>139</v>
      </c>
      <c r="B72" s="239" t="s">
        <v>150</v>
      </c>
      <c r="C72" s="121"/>
      <c r="D72" s="121"/>
      <c r="E72" s="118"/>
      <c r="F72" s="118"/>
      <c r="G72" s="118"/>
      <c r="H72" s="118"/>
      <c r="I72" s="118"/>
      <c r="J72" s="118"/>
      <c r="K72" s="118"/>
      <c r="L72" s="118"/>
      <c r="M72" s="118"/>
      <c r="N72" s="118"/>
      <c r="O72" s="118"/>
      <c r="P72" s="118"/>
      <c r="Q72" s="119"/>
    </row>
    <row r="73" spans="1:17" x14ac:dyDescent="0.2">
      <c r="A73" s="482" t="s">
        <v>82</v>
      </c>
      <c r="B73" s="484" t="s">
        <v>81</v>
      </c>
      <c r="C73" s="468">
        <v>264.10000000000002</v>
      </c>
      <c r="D73" s="468" t="s">
        <v>26</v>
      </c>
      <c r="E73" s="510" t="s">
        <v>81</v>
      </c>
      <c r="F73" s="206" t="s">
        <v>26</v>
      </c>
      <c r="G73" s="206">
        <v>264.10000000000002</v>
      </c>
      <c r="H73" s="206"/>
      <c r="I73" s="206"/>
      <c r="J73" s="206"/>
      <c r="K73" s="206" t="str">
        <f t="shared" si="12"/>
        <v/>
      </c>
      <c r="L73" s="206"/>
      <c r="M73" s="206"/>
      <c r="N73" s="206"/>
      <c r="O73" s="206"/>
      <c r="P73" s="206"/>
      <c r="Q73" s="260"/>
    </row>
    <row r="74" spans="1:17" x14ac:dyDescent="0.2">
      <c r="A74" s="238" t="s">
        <v>84</v>
      </c>
      <c r="B74" s="234" t="s">
        <v>83</v>
      </c>
      <c r="C74" s="235">
        <v>364.1</v>
      </c>
      <c r="D74" s="235" t="s">
        <v>27</v>
      </c>
      <c r="E74" s="222" t="s">
        <v>83</v>
      </c>
      <c r="F74" s="205" t="s">
        <v>27</v>
      </c>
      <c r="G74" s="205">
        <v>364.1</v>
      </c>
      <c r="H74" s="205"/>
      <c r="I74" s="205"/>
      <c r="J74" s="205"/>
      <c r="K74" s="205" t="str">
        <f t="shared" si="12"/>
        <v/>
      </c>
      <c r="L74" s="205"/>
      <c r="M74" s="205"/>
      <c r="N74" s="205"/>
      <c r="O74" s="205"/>
      <c r="P74" s="205"/>
      <c r="Q74" s="191"/>
    </row>
    <row r="75" spans="1:17" x14ac:dyDescent="0.2">
      <c r="A75" s="482" t="s">
        <v>86</v>
      </c>
      <c r="B75" s="484" t="s">
        <v>85</v>
      </c>
      <c r="C75" s="468">
        <v>464.1</v>
      </c>
      <c r="D75" s="468" t="s">
        <v>28</v>
      </c>
      <c r="E75" s="510" t="s">
        <v>85</v>
      </c>
      <c r="F75" s="206" t="s">
        <v>28</v>
      </c>
      <c r="G75" s="206">
        <v>464.1</v>
      </c>
      <c r="H75" s="206"/>
      <c r="I75" s="206"/>
      <c r="J75" s="206"/>
      <c r="K75" s="206" t="str">
        <f t="shared" si="12"/>
        <v/>
      </c>
      <c r="L75" s="206"/>
      <c r="M75" s="206"/>
      <c r="N75" s="206"/>
      <c r="O75" s="206"/>
      <c r="P75" s="206"/>
      <c r="Q75" s="191"/>
    </row>
    <row r="76" spans="1:17" ht="17" thickBot="1" x14ac:dyDescent="0.25">
      <c r="A76" s="488" t="s">
        <v>88</v>
      </c>
      <c r="B76" s="489" t="s">
        <v>87</v>
      </c>
      <c r="C76" s="475">
        <v>564.1</v>
      </c>
      <c r="D76" s="475" t="s">
        <v>29</v>
      </c>
      <c r="E76" s="318" t="s">
        <v>87</v>
      </c>
      <c r="F76" s="224" t="s">
        <v>29</v>
      </c>
      <c r="G76" s="224">
        <v>564.1</v>
      </c>
      <c r="H76" s="224"/>
      <c r="I76" s="224"/>
      <c r="J76" s="224"/>
      <c r="K76" s="224" t="str">
        <f t="shared" si="12"/>
        <v/>
      </c>
      <c r="L76" s="224"/>
      <c r="M76" s="224"/>
      <c r="N76" s="224"/>
      <c r="O76" s="224"/>
      <c r="P76" s="224"/>
      <c r="Q76" s="146"/>
    </row>
    <row r="77" spans="1:17" ht="17" thickBot="1" x14ac:dyDescent="0.25">
      <c r="A77" s="379" t="s">
        <v>187</v>
      </c>
      <c r="B77" s="203" t="s">
        <v>186</v>
      </c>
      <c r="C77" s="121"/>
      <c r="D77" s="121"/>
      <c r="E77" s="118"/>
      <c r="F77" s="118"/>
      <c r="G77" s="118"/>
      <c r="H77" s="118"/>
      <c r="I77" s="118"/>
      <c r="J77" s="118"/>
      <c r="K77" s="118"/>
      <c r="L77" s="118"/>
      <c r="M77" s="118"/>
      <c r="N77" s="118"/>
      <c r="O77" s="118"/>
      <c r="P77" s="118"/>
      <c r="Q77" s="119"/>
    </row>
    <row r="78" spans="1:17" ht="18" x14ac:dyDescent="0.2">
      <c r="A78" s="482" t="s">
        <v>130</v>
      </c>
      <c r="B78" s="484" t="s">
        <v>761</v>
      </c>
      <c r="C78" s="468">
        <v>330.19</v>
      </c>
      <c r="D78" s="468" t="s">
        <v>126</v>
      </c>
      <c r="E78" s="510" t="s">
        <v>762</v>
      </c>
      <c r="F78" s="206" t="s">
        <v>126</v>
      </c>
      <c r="G78" s="206">
        <v>330.19</v>
      </c>
      <c r="H78" s="206"/>
      <c r="I78" s="206"/>
      <c r="J78" s="206"/>
      <c r="K78" s="206" t="str">
        <f>IF(I78="mg/L",H78,IF(I78="mol/L",H78*G78*1000,IF(I78="log-mol/L",(10^(H78))*G78*1000,"")))</f>
        <v/>
      </c>
      <c r="L78" s="206"/>
      <c r="M78" s="206"/>
      <c r="N78" s="206"/>
      <c r="O78" s="206"/>
      <c r="P78" s="206"/>
      <c r="Q78" s="260"/>
    </row>
    <row r="79" spans="1:17" s="230" customFormat="1" x14ac:dyDescent="0.2">
      <c r="A79" s="223" t="s">
        <v>180</v>
      </c>
      <c r="B79" s="220" t="s">
        <v>182</v>
      </c>
      <c r="C79" s="221">
        <v>230</v>
      </c>
      <c r="D79" s="205" t="s">
        <v>184</v>
      </c>
      <c r="E79" s="220" t="s">
        <v>182</v>
      </c>
      <c r="F79" s="205" t="s">
        <v>184</v>
      </c>
      <c r="G79" s="221">
        <v>230</v>
      </c>
      <c r="H79" s="220"/>
      <c r="I79" s="220"/>
      <c r="J79" s="220"/>
      <c r="K79" s="220"/>
      <c r="L79" s="220"/>
      <c r="M79" s="220"/>
      <c r="N79" s="220"/>
      <c r="O79" s="220"/>
      <c r="P79" s="220"/>
      <c r="Q79" s="191"/>
    </row>
    <row r="80" spans="1:17" s="230" customFormat="1" x14ac:dyDescent="0.2">
      <c r="A80" s="213" t="s">
        <v>181</v>
      </c>
      <c r="B80" s="209" t="s">
        <v>183</v>
      </c>
      <c r="C80" s="480">
        <v>280</v>
      </c>
      <c r="D80" s="206" t="s">
        <v>185</v>
      </c>
      <c r="E80" s="209" t="s">
        <v>183</v>
      </c>
      <c r="F80" s="206" t="s">
        <v>185</v>
      </c>
      <c r="G80" s="480">
        <v>280</v>
      </c>
      <c r="H80" s="209"/>
      <c r="I80" s="209"/>
      <c r="J80" s="209"/>
      <c r="K80" s="209"/>
      <c r="L80" s="209"/>
      <c r="M80" s="209"/>
      <c r="N80" s="209"/>
      <c r="O80" s="209"/>
      <c r="P80" s="209"/>
      <c r="Q80" s="191"/>
    </row>
    <row r="81" spans="1:37" s="230" customFormat="1" ht="17" thickBot="1" x14ac:dyDescent="0.25">
      <c r="A81" s="387" t="s">
        <v>174</v>
      </c>
      <c r="B81" s="253" t="s">
        <v>175</v>
      </c>
      <c r="C81" s="479">
        <v>296</v>
      </c>
      <c r="D81" s="224" t="s">
        <v>176</v>
      </c>
      <c r="E81" s="253" t="s">
        <v>175</v>
      </c>
      <c r="F81" s="224" t="s">
        <v>176</v>
      </c>
      <c r="G81" s="479">
        <v>296</v>
      </c>
      <c r="H81" s="253"/>
      <c r="I81" s="253"/>
      <c r="J81" s="253"/>
      <c r="K81" s="253"/>
      <c r="L81" s="253"/>
      <c r="M81" s="253"/>
      <c r="N81" s="253"/>
      <c r="O81" s="253"/>
      <c r="P81" s="253"/>
      <c r="Q81" s="146"/>
    </row>
    <row r="82" spans="1:37" s="17" customFormat="1" thickBot="1" x14ac:dyDescent="0.25">
      <c r="A82" s="204" t="s">
        <v>188</v>
      </c>
      <c r="B82" s="203" t="s">
        <v>189</v>
      </c>
      <c r="C82" s="251"/>
      <c r="D82" s="251"/>
      <c r="E82" s="114"/>
      <c r="F82" s="114"/>
      <c r="G82" s="114"/>
      <c r="H82" s="160"/>
      <c r="I82" s="160"/>
      <c r="J82" s="160"/>
      <c r="K82" s="160"/>
      <c r="L82" s="160"/>
      <c r="M82" s="162"/>
      <c r="N82" s="114"/>
      <c r="O82" s="114"/>
      <c r="P82" s="114"/>
      <c r="Q82" s="115"/>
      <c r="R82" s="48"/>
    </row>
    <row r="83" spans="1:37" ht="32" x14ac:dyDescent="0.2">
      <c r="A83" s="482" t="s">
        <v>124</v>
      </c>
      <c r="B83" s="509" t="s">
        <v>919</v>
      </c>
      <c r="C83" s="468">
        <v>632.6</v>
      </c>
      <c r="D83" s="468" t="s">
        <v>127</v>
      </c>
      <c r="E83" s="510" t="s">
        <v>684</v>
      </c>
      <c r="F83" s="206" t="s">
        <v>127</v>
      </c>
      <c r="G83" s="206">
        <v>632.6</v>
      </c>
      <c r="H83" s="206"/>
      <c r="I83" s="206"/>
      <c r="J83" s="206"/>
      <c r="K83" s="206" t="str">
        <f>IF(I83="mg/L",H83,IF(I83="mol/L",H83*G83*1000,IF(I83="log-mol/L",(10^(H83))*G83*1000,"")))</f>
        <v/>
      </c>
      <c r="L83" s="206"/>
      <c r="M83" s="206"/>
      <c r="N83" s="206"/>
      <c r="O83" s="206"/>
      <c r="P83" s="206"/>
      <c r="Q83" s="260"/>
    </row>
    <row r="84" spans="1:37" ht="32" x14ac:dyDescent="0.2">
      <c r="A84" s="238" t="s">
        <v>125</v>
      </c>
      <c r="B84" s="184" t="s">
        <v>920</v>
      </c>
      <c r="C84" s="235">
        <v>532.6</v>
      </c>
      <c r="D84" s="235" t="s">
        <v>129</v>
      </c>
      <c r="E84" s="222" t="s">
        <v>685</v>
      </c>
      <c r="F84" s="205" t="s">
        <v>129</v>
      </c>
      <c r="G84" s="205">
        <v>532.6</v>
      </c>
      <c r="H84" s="205"/>
      <c r="I84" s="205"/>
      <c r="J84" s="205"/>
      <c r="K84" s="205" t="str">
        <f>IF(I84="mg/L",H84,IF(I84="mol/L",H84*G84*1000,IF(I84="log-mol/L",(10^(H84))*G84*1000,"")))</f>
        <v/>
      </c>
      <c r="L84" s="205"/>
      <c r="M84" s="205"/>
      <c r="N84" s="205"/>
      <c r="O84" s="205"/>
      <c r="P84" s="205"/>
      <c r="Q84" s="191"/>
    </row>
    <row r="85" spans="1:37" s="230" customFormat="1" ht="17" thickBot="1" x14ac:dyDescent="0.25">
      <c r="A85" s="252" t="s">
        <v>177</v>
      </c>
      <c r="B85" s="209" t="s">
        <v>178</v>
      </c>
      <c r="C85" s="466">
        <v>316.10000000000002</v>
      </c>
      <c r="D85" s="206" t="s">
        <v>179</v>
      </c>
      <c r="E85" s="209" t="s">
        <v>178</v>
      </c>
      <c r="F85" s="206" t="s">
        <v>179</v>
      </c>
      <c r="G85" s="466">
        <v>316.10000000000002</v>
      </c>
      <c r="H85" s="209"/>
      <c r="I85" s="209"/>
      <c r="J85" s="209"/>
      <c r="K85" s="209"/>
      <c r="L85" s="209"/>
      <c r="M85" s="209"/>
      <c r="N85" s="209"/>
      <c r="O85" s="209"/>
      <c r="P85" s="209"/>
      <c r="Q85" s="146"/>
    </row>
    <row r="86" spans="1:37" ht="17" thickBot="1" x14ac:dyDescent="0.25">
      <c r="A86" s="379" t="s">
        <v>190</v>
      </c>
      <c r="B86" s="239"/>
      <c r="C86" s="251"/>
      <c r="D86" s="251"/>
      <c r="E86" s="114"/>
      <c r="F86" s="114"/>
      <c r="G86" s="114"/>
      <c r="H86" s="160"/>
      <c r="I86" s="160"/>
      <c r="J86" s="160"/>
      <c r="K86" s="160"/>
      <c r="L86" s="160"/>
      <c r="M86" s="162"/>
      <c r="N86" s="114"/>
      <c r="O86" s="114"/>
      <c r="P86" s="114"/>
      <c r="Q86" s="115"/>
      <c r="R86" s="230"/>
    </row>
    <row r="87" spans="1:37" ht="17" thickBot="1" x14ac:dyDescent="0.25">
      <c r="A87" s="265" t="s">
        <v>123</v>
      </c>
      <c r="B87" s="266" t="s">
        <v>122</v>
      </c>
      <c r="C87" s="267">
        <v>378.1</v>
      </c>
      <c r="D87" s="268" t="s">
        <v>128</v>
      </c>
      <c r="E87" s="269" t="s">
        <v>122</v>
      </c>
      <c r="F87" s="270" t="s">
        <v>128</v>
      </c>
      <c r="G87" s="271">
        <v>378.1</v>
      </c>
      <c r="H87" s="270"/>
      <c r="I87" s="270"/>
      <c r="J87" s="270"/>
      <c r="K87" s="270" t="str">
        <f t="shared" si="12"/>
        <v/>
      </c>
      <c r="L87" s="270"/>
      <c r="M87" s="270"/>
      <c r="N87" s="270"/>
      <c r="O87" s="270"/>
      <c r="P87" s="270"/>
      <c r="Q87" s="150"/>
    </row>
    <row r="89" spans="1:37" x14ac:dyDescent="0.2">
      <c r="A89" s="93" t="s">
        <v>730</v>
      </c>
    </row>
    <row r="90" spans="1:37" s="17" customFormat="1" ht="15" x14ac:dyDescent="0.2">
      <c r="A90" s="17" t="s">
        <v>834</v>
      </c>
      <c r="B90" s="179"/>
      <c r="F90" s="16"/>
      <c r="G90" s="16"/>
      <c r="H90" s="16"/>
      <c r="I90" s="45"/>
      <c r="J90" s="88"/>
      <c r="K90" s="16"/>
      <c r="L90" s="16"/>
      <c r="M90" s="45"/>
      <c r="N90" s="88"/>
      <c r="O90" s="16"/>
      <c r="P90" s="16"/>
      <c r="Q90" s="45"/>
      <c r="R90" s="332"/>
    </row>
    <row r="91" spans="1:37" s="17" customFormat="1" ht="15" x14ac:dyDescent="0.2">
      <c r="A91" s="17" t="s">
        <v>835</v>
      </c>
      <c r="B91" s="179"/>
      <c r="F91" s="16"/>
      <c r="G91" s="16"/>
      <c r="H91" s="16"/>
      <c r="I91" s="45"/>
      <c r="J91" s="88"/>
      <c r="K91" s="16"/>
      <c r="L91" s="16"/>
      <c r="M91" s="45"/>
      <c r="N91" s="88"/>
      <c r="O91" s="16"/>
      <c r="P91" s="16"/>
      <c r="Q91" s="45"/>
      <c r="R91" s="332"/>
    </row>
    <row r="92" spans="1:37" s="17" customFormat="1" ht="15" x14ac:dyDescent="0.2">
      <c r="A92" s="2" t="s">
        <v>836</v>
      </c>
      <c r="B92" s="179"/>
      <c r="F92" s="16"/>
      <c r="G92" s="16"/>
      <c r="H92" s="16"/>
      <c r="I92" s="45"/>
      <c r="J92" s="88"/>
      <c r="K92" s="16"/>
      <c r="L92" s="16"/>
      <c r="M92" s="45"/>
      <c r="N92" s="88"/>
      <c r="O92" s="16"/>
      <c r="P92" s="16"/>
      <c r="Q92" s="45"/>
      <c r="R92" s="332"/>
    </row>
    <row r="93" spans="1:37" x14ac:dyDescent="0.2">
      <c r="A93" s="17" t="s">
        <v>113</v>
      </c>
    </row>
    <row r="94" spans="1:37" s="69" customFormat="1" ht="15" x14ac:dyDescent="0.2">
      <c r="A94" s="10" t="s">
        <v>153</v>
      </c>
      <c r="B94" s="3"/>
      <c r="C94" s="32"/>
      <c r="D94" s="41"/>
      <c r="E94" s="6"/>
      <c r="F94" s="6"/>
      <c r="G94" s="41"/>
      <c r="H94" s="331"/>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row>
    <row r="95" spans="1:37" x14ac:dyDescent="0.2">
      <c r="A95" s="93" t="s">
        <v>731</v>
      </c>
    </row>
    <row r="96" spans="1:37" x14ac:dyDescent="0.2">
      <c r="A96" s="93" t="s">
        <v>579</v>
      </c>
    </row>
    <row r="97" spans="1:1" x14ac:dyDescent="0.2">
      <c r="A97" s="93" t="s">
        <v>732</v>
      </c>
    </row>
    <row r="98" spans="1:1" x14ac:dyDescent="0.2">
      <c r="A98" s="93" t="s">
        <v>733</v>
      </c>
    </row>
    <row r="99" spans="1:1" x14ac:dyDescent="0.2">
      <c r="A99" s="11" t="s">
        <v>734</v>
      </c>
    </row>
    <row r="100" spans="1:1" x14ac:dyDescent="0.2">
      <c r="A100" s="93"/>
    </row>
    <row r="101" spans="1:1" x14ac:dyDescent="0.2">
      <c r="A101" s="93"/>
    </row>
    <row r="102" spans="1:1" x14ac:dyDescent="0.2">
      <c r="A102" s="74"/>
    </row>
    <row r="103" spans="1:1" x14ac:dyDescent="0.2">
      <c r="A103" s="76"/>
    </row>
    <row r="104" spans="1:1" x14ac:dyDescent="0.2">
      <c r="A104" s="77"/>
    </row>
    <row r="105" spans="1:1" x14ac:dyDescent="0.2">
      <c r="A105" s="76"/>
    </row>
    <row r="106" spans="1:1" x14ac:dyDescent="0.2">
      <c r="A106" s="400"/>
    </row>
    <row r="107" spans="1:1" x14ac:dyDescent="0.2">
      <c r="A107" s="400"/>
    </row>
    <row r="108" spans="1:1" x14ac:dyDescent="0.2">
      <c r="A108" s="76"/>
    </row>
    <row r="109" spans="1:1" x14ac:dyDescent="0.2">
      <c r="A109" s="400"/>
    </row>
    <row r="110" spans="1:1" x14ac:dyDescent="0.2">
      <c r="A110" s="400"/>
    </row>
    <row r="111" spans="1:1" x14ac:dyDescent="0.2">
      <c r="A111" s="400"/>
    </row>
  </sheetData>
  <sheetProtection algorithmName="SHA-512" hashValue="hUPVMdAxjITmg34Ztzv4aUxLfuUu2OxnnJBQGCzcggO8nbjKWl0ek1dTbTE5aN/wb7Kw2fYoCBrdWLRPOFrwsg==" saltValue="iMszAwT0tG89c9cOFEUqww==" spinCount="100000" sheet="1" objects="1" scenarios="1"/>
  <mergeCells count="47">
    <mergeCell ref="A20:A29"/>
    <mergeCell ref="B20:B29"/>
    <mergeCell ref="C20:C29"/>
    <mergeCell ref="D20:D29"/>
    <mergeCell ref="A47:A49"/>
    <mergeCell ref="B47:B49"/>
    <mergeCell ref="C47:C49"/>
    <mergeCell ref="D47:D49"/>
    <mergeCell ref="A30:A34"/>
    <mergeCell ref="B30:B34"/>
    <mergeCell ref="C30:C34"/>
    <mergeCell ref="D30:D34"/>
    <mergeCell ref="A35:A36"/>
    <mergeCell ref="B35:B36"/>
    <mergeCell ref="C35:C36"/>
    <mergeCell ref="D35:D36"/>
    <mergeCell ref="A13:A16"/>
    <mergeCell ref="B13:B16"/>
    <mergeCell ref="C13:C16"/>
    <mergeCell ref="D13:D16"/>
    <mergeCell ref="A17:A19"/>
    <mergeCell ref="B17:B19"/>
    <mergeCell ref="C17:C19"/>
    <mergeCell ref="D17:D19"/>
    <mergeCell ref="A11:A12"/>
    <mergeCell ref="B11:B12"/>
    <mergeCell ref="C11:C12"/>
    <mergeCell ref="D11:D12"/>
    <mergeCell ref="A9:A10"/>
    <mergeCell ref="B9:B10"/>
    <mergeCell ref="C9:C10"/>
    <mergeCell ref="D9:D10"/>
    <mergeCell ref="A2:Q2"/>
    <mergeCell ref="A6:A7"/>
    <mergeCell ref="B6:B7"/>
    <mergeCell ref="C6:C7"/>
    <mergeCell ref="D6:D7"/>
    <mergeCell ref="E6:E7"/>
    <mergeCell ref="F6:F7"/>
    <mergeCell ref="G6:G7"/>
    <mergeCell ref="H6:H7"/>
    <mergeCell ref="I6:I7"/>
    <mergeCell ref="J6:J7"/>
    <mergeCell ref="K6:N6"/>
    <mergeCell ref="O6:O7"/>
    <mergeCell ref="P6:P7"/>
    <mergeCell ref="Q6:Q7"/>
  </mergeCells>
  <phoneticPr fontId="62" type="noConversion"/>
  <pageMargins left="0.7" right="0.7" top="0.75" bottom="0.75" header="0.3" footer="0.3"/>
  <pageSetup orientation="portrait" horizontalDpi="200" verticalDpi="200" r:id="rId1"/>
  <extLst>
    <ext xmlns:x14="http://schemas.microsoft.com/office/spreadsheetml/2009/9/main" uri="{78C0D931-6437-407d-A8EE-F0AAD7539E65}">
      <x14:conditionalFormattings>
        <x14:conditionalFormatting xmlns:xm="http://schemas.microsoft.com/office/excel/2006/main">
          <x14:cfRule type="expression" priority="13" id="{385E8C71-C49B-406B-97A9-BEC9314CAAC4}">
            <xm:f>(VLOOKUP(O59,References!$B$8:$C$197,2,FALSE)="Secondary")</xm:f>
            <x14:dxf>
              <font>
                <strike val="0"/>
              </font>
              <fill>
                <patternFill>
                  <bgColor rgb="FFFFC000"/>
                </patternFill>
              </fill>
            </x14:dxf>
          </x14:cfRule>
          <xm:sqref>P59</xm:sqref>
        </x14:conditionalFormatting>
        <x14:conditionalFormatting xmlns:xm="http://schemas.microsoft.com/office/excel/2006/main">
          <x14:cfRule type="expression" priority="12" id="{8AEE4484-12B7-491D-B175-97954781577A}">
            <xm:f>(VLOOKUP(P9,References!$B$8:$C$197,2,FALSE)="Secondary")</xm:f>
            <x14:dxf>
              <font>
                <strike val="0"/>
              </font>
              <fill>
                <patternFill>
                  <bgColor rgb="FFFFC000"/>
                </patternFill>
              </fill>
            </x14:dxf>
          </x14:cfRule>
          <xm:sqref>Q9</xm:sqref>
        </x14:conditionalFormatting>
        <x14:conditionalFormatting xmlns:xm="http://schemas.microsoft.com/office/excel/2006/main">
          <x14:cfRule type="expression" priority="11" id="{F51EB171-B1BF-4894-B721-E071CD52E639}">
            <xm:f>(VLOOKUP(P10,References!$B$8:$C$197,2,FALSE)="Secondary")</xm:f>
            <x14:dxf>
              <font>
                <strike val="0"/>
              </font>
              <fill>
                <patternFill>
                  <bgColor rgb="FFFFC000"/>
                </patternFill>
              </fill>
            </x14:dxf>
          </x14:cfRule>
          <xm:sqref>Q10:Q41</xm:sqref>
        </x14:conditionalFormatting>
        <x14:conditionalFormatting xmlns:xm="http://schemas.microsoft.com/office/excel/2006/main">
          <x14:cfRule type="expression" priority="10" id="{27DEF0B6-56DC-4995-AA1D-4461936F06E8}">
            <xm:f>(VLOOKUP(P43,References!$B$8:$C$197,2,FALSE)="Secondary")</xm:f>
            <x14:dxf>
              <font>
                <strike val="0"/>
              </font>
              <fill>
                <patternFill>
                  <bgColor rgb="FFFFC000"/>
                </patternFill>
              </fill>
            </x14:dxf>
          </x14:cfRule>
          <xm:sqref>Q43:Q51</xm:sqref>
        </x14:conditionalFormatting>
        <x14:conditionalFormatting xmlns:xm="http://schemas.microsoft.com/office/excel/2006/main">
          <x14:cfRule type="expression" priority="9" id="{E73BABE6-0CA1-4E06-AF3A-5EC921064E09}">
            <xm:f>(VLOOKUP(P61,References!$B$8:$C$197,2,FALSE)="Secondary")</xm:f>
            <x14:dxf>
              <font>
                <strike val="0"/>
              </font>
              <fill>
                <patternFill>
                  <bgColor rgb="FFFFC000"/>
                </patternFill>
              </fill>
            </x14:dxf>
          </x14:cfRule>
          <xm:sqref>Q61:Q63</xm:sqref>
        </x14:conditionalFormatting>
        <x14:conditionalFormatting xmlns:xm="http://schemas.microsoft.com/office/excel/2006/main">
          <x14:cfRule type="expression" priority="8" id="{1BB1750E-4D59-474A-BACD-406AD268BFDE}">
            <xm:f>(VLOOKUP(P53,References!$B$8:$C$197,2,FALSE)="Secondary")</xm:f>
            <x14:dxf>
              <font>
                <strike val="0"/>
              </font>
              <fill>
                <patternFill>
                  <bgColor rgb="FFFFC000"/>
                </patternFill>
              </fill>
            </x14:dxf>
          </x14:cfRule>
          <xm:sqref>Q53:Q54</xm:sqref>
        </x14:conditionalFormatting>
        <x14:conditionalFormatting xmlns:xm="http://schemas.microsoft.com/office/excel/2006/main">
          <x14:cfRule type="expression" priority="7" id="{9C6AB3D3-0F4D-4043-8ECC-37A80DC3CDAC}">
            <xm:f>(VLOOKUP(P56,References!$B$8:$C$197,2,FALSE)="Secondary")</xm:f>
            <x14:dxf>
              <font>
                <strike val="0"/>
              </font>
              <fill>
                <patternFill>
                  <bgColor rgb="FFFFC000"/>
                </patternFill>
              </fill>
            </x14:dxf>
          </x14:cfRule>
          <xm:sqref>Q56:Q59</xm:sqref>
        </x14:conditionalFormatting>
        <x14:conditionalFormatting xmlns:xm="http://schemas.microsoft.com/office/excel/2006/main">
          <x14:cfRule type="expression" priority="6" id="{8A779192-9398-4297-85B3-7D50683EA9D6}">
            <xm:f>(VLOOKUP(P65,References!$B$8:$C$197,2,FALSE)="Secondary")</xm:f>
            <x14:dxf>
              <font>
                <strike val="0"/>
              </font>
              <fill>
                <patternFill>
                  <bgColor rgb="FFFFC000"/>
                </patternFill>
              </fill>
            </x14:dxf>
          </x14:cfRule>
          <xm:sqref>Q65:Q67</xm:sqref>
        </x14:conditionalFormatting>
        <x14:conditionalFormatting xmlns:xm="http://schemas.microsoft.com/office/excel/2006/main">
          <x14:cfRule type="expression" priority="5" id="{038E7B59-83AF-458A-84F7-AC2E7EA4A97A}">
            <xm:f>(VLOOKUP(P69,References!$B$8:$C$197,2,FALSE)="Secondary")</xm:f>
            <x14:dxf>
              <font>
                <strike val="0"/>
              </font>
              <fill>
                <patternFill>
                  <bgColor rgb="FFFFC000"/>
                </patternFill>
              </fill>
            </x14:dxf>
          </x14:cfRule>
          <xm:sqref>Q69:Q71</xm:sqref>
        </x14:conditionalFormatting>
        <x14:conditionalFormatting xmlns:xm="http://schemas.microsoft.com/office/excel/2006/main">
          <x14:cfRule type="expression" priority="4" id="{A3F4423E-BF5F-4D17-BF11-509996312F7D}">
            <xm:f>(VLOOKUP(P73,References!$B$8:$C$197,2,FALSE)="Secondary")</xm:f>
            <x14:dxf>
              <font>
                <strike val="0"/>
              </font>
              <fill>
                <patternFill>
                  <bgColor rgb="FFFFC000"/>
                </patternFill>
              </fill>
            </x14:dxf>
          </x14:cfRule>
          <xm:sqref>Q73:Q76</xm:sqref>
        </x14:conditionalFormatting>
        <x14:conditionalFormatting xmlns:xm="http://schemas.microsoft.com/office/excel/2006/main">
          <x14:cfRule type="expression" priority="3" id="{C6A4D9D8-C7C4-4EAB-A0A7-DF6B8BA8F334}">
            <xm:f>(VLOOKUP(P78,References!$B$8:$C$197,2,FALSE)="Secondary")</xm:f>
            <x14:dxf>
              <font>
                <strike val="0"/>
              </font>
              <fill>
                <patternFill>
                  <bgColor rgb="FFFFC000"/>
                </patternFill>
              </fill>
            </x14:dxf>
          </x14:cfRule>
          <xm:sqref>Q78:Q81</xm:sqref>
        </x14:conditionalFormatting>
        <x14:conditionalFormatting xmlns:xm="http://schemas.microsoft.com/office/excel/2006/main">
          <x14:cfRule type="expression" priority="2" id="{D020BBE5-EE52-4C9B-9D8A-7506254223E6}">
            <xm:f>(VLOOKUP(P83,References!$B$8:$C$197,2,FALSE)="Secondary")</xm:f>
            <x14:dxf>
              <font>
                <strike val="0"/>
              </font>
              <fill>
                <patternFill>
                  <bgColor rgb="FFFFC000"/>
                </patternFill>
              </fill>
            </x14:dxf>
          </x14:cfRule>
          <xm:sqref>Q83:Q85</xm:sqref>
        </x14:conditionalFormatting>
        <x14:conditionalFormatting xmlns:xm="http://schemas.microsoft.com/office/excel/2006/main">
          <x14:cfRule type="expression" priority="1" id="{EA539027-8EE3-471F-B8E1-4DD1AD7A8DC8}">
            <xm:f>(VLOOKUP(P87,References!$B$8:$C$197,2,FALSE)="Secondary")</xm:f>
            <x14:dxf>
              <font>
                <strike val="0"/>
              </font>
              <fill>
                <patternFill>
                  <bgColor rgb="FFFFC000"/>
                </patternFill>
              </fill>
            </x14:dxf>
          </x14:cfRule>
          <xm:sqref>Q87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09A66-6BB1-4FDF-B76A-543BC3F7367E}">
  <sheetPr>
    <tabColor rgb="FF92D050"/>
    <pageSetUpPr fitToPage="1"/>
  </sheetPr>
  <dimension ref="A1:AK271"/>
  <sheetViews>
    <sheetView showWhiteSpace="0" zoomScale="80" zoomScaleNormal="80" zoomScalePageLayoutView="60" workbookViewId="0">
      <pane ySplit="7" topLeftCell="A8" activePane="bottomLeft" state="frozen"/>
      <selection pane="bottomLeft" activeCell="A3" sqref="A3"/>
    </sheetView>
  </sheetViews>
  <sheetFormatPr baseColWidth="10" defaultColWidth="7.6640625" defaultRowHeight="15" x14ac:dyDescent="0.2"/>
  <cols>
    <col min="1" max="1" width="50.5" style="10" customWidth="1"/>
    <col min="2" max="2" width="13.1640625" style="3" customWidth="1"/>
    <col min="3" max="3" width="23.5" style="32" customWidth="1"/>
    <col min="4" max="4" width="9" style="41" customWidth="1"/>
    <col min="5" max="5" width="38.1640625" style="6" customWidth="1"/>
    <col min="6" max="6" width="31" style="6" customWidth="1"/>
    <col min="7" max="7" width="38.6640625" style="41" hidden="1" customWidth="1"/>
    <col min="8" max="8" width="11" style="331" customWidth="1"/>
    <col min="9" max="35" width="18.6640625" style="20" customWidth="1"/>
    <col min="36" max="16384" width="7.6640625" style="20"/>
  </cols>
  <sheetData>
    <row r="1" spans="1:19" ht="21" x14ac:dyDescent="0.25">
      <c r="A1" s="4" t="str">
        <f>'Main Table'!A1</f>
        <v>October 2021</v>
      </c>
      <c r="B1" s="5"/>
    </row>
    <row r="2" spans="1:19" ht="29.25" customHeight="1" x14ac:dyDescent="0.2">
      <c r="A2" s="937" t="s">
        <v>928</v>
      </c>
      <c r="B2" s="937"/>
      <c r="C2" s="937"/>
      <c r="D2" s="937"/>
      <c r="E2" s="937"/>
      <c r="F2" s="937"/>
      <c r="G2" s="937"/>
      <c r="H2" s="937"/>
      <c r="I2" s="67"/>
      <c r="J2" s="67"/>
      <c r="K2" s="67"/>
      <c r="L2" s="67"/>
      <c r="M2" s="67"/>
      <c r="N2" s="67"/>
      <c r="O2" s="67"/>
      <c r="P2" s="67"/>
      <c r="Q2" s="67"/>
      <c r="R2" s="67"/>
      <c r="S2" s="67"/>
    </row>
    <row r="3" spans="1:19" s="17" customFormat="1" x14ac:dyDescent="0.2">
      <c r="A3" s="322"/>
      <c r="B3" s="16"/>
      <c r="C3" s="196"/>
      <c r="D3" s="197"/>
      <c r="F3" s="25"/>
      <c r="G3" s="197"/>
      <c r="H3" s="332"/>
    </row>
    <row r="4" spans="1:19" s="17" customFormat="1" x14ac:dyDescent="0.2">
      <c r="A4" s="34"/>
      <c r="B4" s="3"/>
      <c r="C4" s="33"/>
      <c r="D4" s="42"/>
      <c r="E4" s="2"/>
      <c r="F4" s="12"/>
      <c r="G4" s="42"/>
      <c r="H4" s="333"/>
    </row>
    <row r="5" spans="1:19" s="68" customFormat="1" ht="20" thickBot="1" x14ac:dyDescent="0.3">
      <c r="A5" s="323" t="s">
        <v>848</v>
      </c>
      <c r="B5" s="3"/>
      <c r="C5" s="65"/>
      <c r="D5" s="65"/>
      <c r="E5" s="6"/>
      <c r="F5" s="6"/>
      <c r="G5" s="65"/>
      <c r="H5" s="334"/>
      <c r="I5" s="20"/>
      <c r="J5" s="20"/>
    </row>
    <row r="6" spans="1:19" s="125" customFormat="1" ht="37.5" customHeight="1" thickBot="1" x14ac:dyDescent="0.3">
      <c r="A6" s="761" t="s">
        <v>32</v>
      </c>
      <c r="B6" s="762" t="s">
        <v>34</v>
      </c>
      <c r="C6" s="762" t="s">
        <v>917</v>
      </c>
      <c r="D6" s="763" t="s">
        <v>579</v>
      </c>
      <c r="E6" s="763" t="s">
        <v>584</v>
      </c>
      <c r="F6" s="763" t="s">
        <v>585</v>
      </c>
      <c r="G6" s="401" t="s">
        <v>89</v>
      </c>
      <c r="H6" s="402" t="s">
        <v>843</v>
      </c>
      <c r="I6" s="124"/>
      <c r="J6" s="124"/>
    </row>
    <row r="7" spans="1:19" s="66" customFormat="1" ht="18" customHeight="1" thickBot="1" x14ac:dyDescent="0.25">
      <c r="A7" s="764" t="s">
        <v>141</v>
      </c>
      <c r="B7" s="522" t="s">
        <v>140</v>
      </c>
      <c r="C7" s="765"/>
      <c r="D7" s="766"/>
      <c r="E7" s="766"/>
      <c r="F7" s="766"/>
      <c r="G7" s="766"/>
      <c r="H7" s="767"/>
      <c r="I7" s="20"/>
      <c r="J7" s="20"/>
    </row>
    <row r="8" spans="1:19" s="66" customFormat="1" ht="16" x14ac:dyDescent="0.2">
      <c r="A8" s="846" t="s">
        <v>33</v>
      </c>
      <c r="B8" s="936" t="s">
        <v>35</v>
      </c>
      <c r="C8" s="330" t="s">
        <v>482</v>
      </c>
      <c r="D8" s="336" t="s">
        <v>580</v>
      </c>
      <c r="E8" s="768" t="s">
        <v>94</v>
      </c>
      <c r="F8" s="768" t="s">
        <v>587</v>
      </c>
      <c r="G8" s="769" t="s">
        <v>551</v>
      </c>
      <c r="H8" s="146">
        <f>VLOOKUP(G8,References!$B$7:$F$194,5,FALSE)</f>
        <v>27</v>
      </c>
      <c r="I8" s="20"/>
      <c r="J8" s="20"/>
    </row>
    <row r="9" spans="1:19" s="66" customFormat="1" ht="16" x14ac:dyDescent="0.2">
      <c r="A9" s="834"/>
      <c r="B9" s="887"/>
      <c r="C9" s="770" t="s">
        <v>313</v>
      </c>
      <c r="D9" s="86" t="s">
        <v>580</v>
      </c>
      <c r="E9" s="771" t="s">
        <v>94</v>
      </c>
      <c r="F9" s="771" t="s">
        <v>587</v>
      </c>
      <c r="G9" s="772" t="s">
        <v>554</v>
      </c>
      <c r="H9" s="146">
        <f>VLOOKUP(G9,References!$B$7:$F$194,5,FALSE)</f>
        <v>62</v>
      </c>
      <c r="I9" s="20"/>
      <c r="J9" s="20"/>
    </row>
    <row r="10" spans="1:19" s="66" customFormat="1" ht="16" x14ac:dyDescent="0.2">
      <c r="A10" s="834"/>
      <c r="B10" s="887"/>
      <c r="C10" s="127" t="s">
        <v>317</v>
      </c>
      <c r="D10" s="410" t="s">
        <v>581</v>
      </c>
      <c r="E10" s="771" t="s">
        <v>94</v>
      </c>
      <c r="F10" s="771" t="s">
        <v>588</v>
      </c>
      <c r="G10" s="772" t="s">
        <v>598</v>
      </c>
      <c r="H10" s="146">
        <f>VLOOKUP(G10,References!$B$7:$F$194,5,FALSE)</f>
        <v>5</v>
      </c>
      <c r="I10" s="20"/>
      <c r="J10" s="20"/>
    </row>
    <row r="11" spans="1:19" s="66" customFormat="1" ht="16" x14ac:dyDescent="0.2">
      <c r="A11" s="834"/>
      <c r="B11" s="887"/>
      <c r="C11" s="127" t="s">
        <v>314</v>
      </c>
      <c r="D11" s="410" t="s">
        <v>582</v>
      </c>
      <c r="E11" s="771" t="s">
        <v>96</v>
      </c>
      <c r="F11" s="771" t="s">
        <v>588</v>
      </c>
      <c r="G11" s="773" t="s">
        <v>597</v>
      </c>
      <c r="H11" s="146">
        <f>VLOOKUP(G11,References!$B$7:$F$194,5,FALSE)</f>
        <v>59</v>
      </c>
      <c r="I11" s="20"/>
      <c r="J11" s="20"/>
    </row>
    <row r="12" spans="1:19" s="66" customFormat="1" ht="16" x14ac:dyDescent="0.2">
      <c r="A12" s="834"/>
      <c r="B12" s="887"/>
      <c r="C12" s="127" t="s">
        <v>315</v>
      </c>
      <c r="D12" s="410" t="s">
        <v>582</v>
      </c>
      <c r="E12" s="771" t="s">
        <v>96</v>
      </c>
      <c r="F12" s="771" t="s">
        <v>588</v>
      </c>
      <c r="G12" s="772" t="s">
        <v>560</v>
      </c>
      <c r="H12" s="146">
        <f>VLOOKUP(G12,References!$B$7:$F$194,5,FALSE)</f>
        <v>58</v>
      </c>
      <c r="I12" s="20"/>
      <c r="J12" s="20"/>
    </row>
    <row r="13" spans="1:19" s="66" customFormat="1" ht="16" x14ac:dyDescent="0.2">
      <c r="A13" s="834"/>
      <c r="B13" s="887"/>
      <c r="C13" s="127" t="s">
        <v>316</v>
      </c>
      <c r="D13" s="410" t="s">
        <v>582</v>
      </c>
      <c r="E13" s="771" t="s">
        <v>96</v>
      </c>
      <c r="F13" s="771" t="s">
        <v>588</v>
      </c>
      <c r="G13" s="772" t="s">
        <v>616</v>
      </c>
      <c r="H13" s="189">
        <f>VLOOKUP(G13,References!$B$7:$F$194,5,FALSE)</f>
        <v>84</v>
      </c>
      <c r="I13" s="20"/>
      <c r="J13" s="20"/>
    </row>
    <row r="14" spans="1:19" s="66" customFormat="1" ht="16" x14ac:dyDescent="0.2">
      <c r="A14" s="833" t="s">
        <v>36</v>
      </c>
      <c r="B14" s="891" t="s">
        <v>37</v>
      </c>
      <c r="C14" s="126" t="s">
        <v>500</v>
      </c>
      <c r="D14" s="85" t="s">
        <v>580</v>
      </c>
      <c r="E14" s="774" t="s">
        <v>94</v>
      </c>
      <c r="F14" s="774" t="s">
        <v>587</v>
      </c>
      <c r="G14" s="775" t="s">
        <v>551</v>
      </c>
      <c r="H14" s="146">
        <f>VLOOKUP(G14,References!$B$7:$F$194,5,FALSE)</f>
        <v>27</v>
      </c>
      <c r="I14" s="20"/>
      <c r="J14" s="20"/>
    </row>
    <row r="15" spans="1:19" s="66" customFormat="1" ht="16" x14ac:dyDescent="0.2">
      <c r="A15" s="834"/>
      <c r="B15" s="887"/>
      <c r="C15" s="127" t="s">
        <v>319</v>
      </c>
      <c r="D15" s="86" t="s">
        <v>580</v>
      </c>
      <c r="E15" s="771" t="s">
        <v>94</v>
      </c>
      <c r="F15" s="771" t="s">
        <v>587</v>
      </c>
      <c r="G15" s="772" t="s">
        <v>554</v>
      </c>
      <c r="H15" s="146">
        <f>VLOOKUP(G15,References!$B$7:$F$194,5,FALSE)</f>
        <v>62</v>
      </c>
      <c r="I15" s="20"/>
      <c r="J15" s="20"/>
    </row>
    <row r="16" spans="1:19" s="66" customFormat="1" ht="16" x14ac:dyDescent="0.2">
      <c r="A16" s="834"/>
      <c r="B16" s="887"/>
      <c r="C16" s="127" t="s">
        <v>318</v>
      </c>
      <c r="D16" s="86" t="s">
        <v>580</v>
      </c>
      <c r="E16" s="771" t="s">
        <v>96</v>
      </c>
      <c r="F16" s="771" t="s">
        <v>589</v>
      </c>
      <c r="G16" s="772" t="s">
        <v>559</v>
      </c>
      <c r="H16" s="146">
        <f>VLOOKUP(G16,References!$B$7:$F$194,5,FALSE)</f>
        <v>86</v>
      </c>
      <c r="I16" s="20"/>
      <c r="J16" s="20"/>
    </row>
    <row r="17" spans="1:19" s="66" customFormat="1" ht="16" x14ac:dyDescent="0.2">
      <c r="A17" s="834"/>
      <c r="B17" s="887"/>
      <c r="C17" s="127" t="s">
        <v>322</v>
      </c>
      <c r="D17" s="86" t="s">
        <v>581</v>
      </c>
      <c r="E17" s="771" t="s">
        <v>94</v>
      </c>
      <c r="F17" s="771" t="s">
        <v>588</v>
      </c>
      <c r="G17" s="772" t="s">
        <v>598</v>
      </c>
      <c r="H17" s="146">
        <f>VLOOKUP(G17,References!$B$7:$F$194,5,FALSE)</f>
        <v>5</v>
      </c>
      <c r="I17" s="20"/>
      <c r="J17" s="20"/>
    </row>
    <row r="18" spans="1:19" s="66" customFormat="1" ht="16" x14ac:dyDescent="0.2">
      <c r="A18" s="834"/>
      <c r="B18" s="887"/>
      <c r="C18" s="127" t="s">
        <v>321</v>
      </c>
      <c r="D18" s="86" t="s">
        <v>582</v>
      </c>
      <c r="E18" s="771" t="s">
        <v>96</v>
      </c>
      <c r="F18" s="771" t="s">
        <v>588</v>
      </c>
      <c r="G18" s="772" t="s">
        <v>560</v>
      </c>
      <c r="H18" s="146">
        <f>VLOOKUP(G18,References!$B$7:$F$194,5,FALSE)</f>
        <v>58</v>
      </c>
      <c r="I18" s="20"/>
      <c r="J18" s="20"/>
    </row>
    <row r="19" spans="1:19" s="66" customFormat="1" ht="16" x14ac:dyDescent="0.2">
      <c r="A19" s="850"/>
      <c r="B19" s="888"/>
      <c r="C19" s="128" t="s">
        <v>320</v>
      </c>
      <c r="D19" s="87" t="s">
        <v>582</v>
      </c>
      <c r="E19" s="776" t="s">
        <v>96</v>
      </c>
      <c r="F19" s="776" t="s">
        <v>588</v>
      </c>
      <c r="G19" s="777" t="s">
        <v>616</v>
      </c>
      <c r="H19" s="189">
        <f>VLOOKUP(G19,References!$B$7:$F$194,5,FALSE)</f>
        <v>84</v>
      </c>
      <c r="I19" s="20"/>
      <c r="J19" s="20"/>
    </row>
    <row r="20" spans="1:19" ht="16" x14ac:dyDescent="0.2">
      <c r="A20" s="834" t="s">
        <v>38</v>
      </c>
      <c r="B20" s="887" t="s">
        <v>39</v>
      </c>
      <c r="C20" s="127" t="s">
        <v>501</v>
      </c>
      <c r="D20" s="86" t="s">
        <v>580</v>
      </c>
      <c r="E20" s="771" t="s">
        <v>94</v>
      </c>
      <c r="F20" s="771" t="s">
        <v>587</v>
      </c>
      <c r="G20" s="772" t="s">
        <v>551</v>
      </c>
      <c r="H20" s="146">
        <f>VLOOKUP(G20,References!$B$7:$F$194,5,FALSE)</f>
        <v>27</v>
      </c>
      <c r="K20" s="66"/>
      <c r="L20" s="66"/>
      <c r="M20" s="66"/>
      <c r="N20" s="66"/>
      <c r="O20" s="66"/>
      <c r="P20" s="66"/>
      <c r="Q20" s="66"/>
      <c r="R20" s="66"/>
      <c r="S20" s="66"/>
    </row>
    <row r="21" spans="1:19" ht="16" x14ac:dyDescent="0.2">
      <c r="A21" s="834"/>
      <c r="B21" s="887"/>
      <c r="C21" s="127" t="s">
        <v>323</v>
      </c>
      <c r="D21" s="86" t="s">
        <v>580</v>
      </c>
      <c r="E21" s="771" t="s">
        <v>94</v>
      </c>
      <c r="F21" s="771" t="s">
        <v>587</v>
      </c>
      <c r="G21" s="772" t="s">
        <v>554</v>
      </c>
      <c r="H21" s="146">
        <f>VLOOKUP(G21,References!$B$7:$F$194,5,FALSE)</f>
        <v>62</v>
      </c>
      <c r="K21" s="66"/>
      <c r="L21" s="66"/>
      <c r="M21" s="66"/>
      <c r="N21" s="66"/>
      <c r="O21" s="66"/>
      <c r="P21" s="66"/>
      <c r="Q21" s="66"/>
      <c r="R21" s="66"/>
      <c r="S21" s="66"/>
    </row>
    <row r="22" spans="1:19" ht="16" x14ac:dyDescent="0.2">
      <c r="A22" s="834"/>
      <c r="B22" s="887"/>
      <c r="C22" s="127" t="s">
        <v>329</v>
      </c>
      <c r="D22" s="410" t="s">
        <v>581</v>
      </c>
      <c r="E22" s="771" t="s">
        <v>94</v>
      </c>
      <c r="F22" s="771" t="s">
        <v>588</v>
      </c>
      <c r="G22" s="772" t="s">
        <v>598</v>
      </c>
      <c r="H22" s="146">
        <f>VLOOKUP(G22,References!$B$7:$F$194,5,FALSE)</f>
        <v>5</v>
      </c>
      <c r="K22" s="66"/>
      <c r="L22" s="66"/>
      <c r="M22" s="66"/>
      <c r="N22" s="66"/>
      <c r="O22" s="66"/>
      <c r="P22" s="66"/>
      <c r="Q22" s="66"/>
      <c r="R22" s="66"/>
      <c r="S22" s="66"/>
    </row>
    <row r="23" spans="1:19" ht="16" x14ac:dyDescent="0.2">
      <c r="A23" s="834"/>
      <c r="B23" s="887"/>
      <c r="C23" s="127" t="s">
        <v>328</v>
      </c>
      <c r="D23" s="410" t="s">
        <v>582</v>
      </c>
      <c r="E23" s="771" t="s">
        <v>160</v>
      </c>
      <c r="F23" s="771" t="s">
        <v>588</v>
      </c>
      <c r="G23" s="772" t="s">
        <v>552</v>
      </c>
      <c r="H23" s="146">
        <f>VLOOKUP(G23,References!$B$7:$F$194,5,FALSE)</f>
        <v>16</v>
      </c>
      <c r="K23" s="66"/>
      <c r="L23" s="66"/>
      <c r="M23" s="66"/>
      <c r="N23" s="66"/>
      <c r="O23" s="66"/>
      <c r="P23" s="66"/>
      <c r="Q23" s="66"/>
      <c r="R23" s="66"/>
      <c r="S23" s="66"/>
    </row>
    <row r="24" spans="1:19" ht="16" x14ac:dyDescent="0.2">
      <c r="A24" s="834"/>
      <c r="B24" s="887"/>
      <c r="C24" s="127" t="s">
        <v>327</v>
      </c>
      <c r="D24" s="410" t="s">
        <v>582</v>
      </c>
      <c r="E24" s="771" t="s">
        <v>96</v>
      </c>
      <c r="F24" s="771" t="s">
        <v>588</v>
      </c>
      <c r="G24" s="773" t="s">
        <v>597</v>
      </c>
      <c r="H24" s="146">
        <f>VLOOKUP(G24,References!$B$7:$F$194,5,FALSE)</f>
        <v>59</v>
      </c>
      <c r="K24" s="66"/>
      <c r="L24" s="66"/>
      <c r="M24" s="66"/>
      <c r="N24" s="66"/>
      <c r="O24" s="66"/>
      <c r="P24" s="66"/>
      <c r="Q24" s="66"/>
      <c r="R24" s="66"/>
      <c r="S24" s="66"/>
    </row>
    <row r="25" spans="1:19" ht="16" x14ac:dyDescent="0.2">
      <c r="A25" s="834"/>
      <c r="B25" s="887"/>
      <c r="C25" s="127" t="s">
        <v>326</v>
      </c>
      <c r="D25" s="410" t="s">
        <v>582</v>
      </c>
      <c r="E25" s="771" t="s">
        <v>96</v>
      </c>
      <c r="F25" s="771" t="s">
        <v>588</v>
      </c>
      <c r="G25" s="772" t="s">
        <v>558</v>
      </c>
      <c r="H25" s="146">
        <f>VLOOKUP(G25,References!$B$7:$F$194,5,FALSE)</f>
        <v>20</v>
      </c>
      <c r="K25" s="66"/>
      <c r="L25" s="66"/>
      <c r="M25" s="66"/>
      <c r="N25" s="66"/>
      <c r="O25" s="66"/>
      <c r="P25" s="66"/>
      <c r="Q25" s="66"/>
      <c r="R25" s="66"/>
      <c r="S25" s="66"/>
    </row>
    <row r="26" spans="1:19" ht="16" x14ac:dyDescent="0.2">
      <c r="A26" s="834"/>
      <c r="B26" s="887"/>
      <c r="C26" s="127" t="s">
        <v>321</v>
      </c>
      <c r="D26" s="410" t="s">
        <v>582</v>
      </c>
      <c r="E26" s="771" t="s">
        <v>96</v>
      </c>
      <c r="F26" s="771" t="s">
        <v>588</v>
      </c>
      <c r="G26" s="772" t="s">
        <v>560</v>
      </c>
      <c r="H26" s="146">
        <f>VLOOKUP(G26,References!$B$7:$F$194,5,FALSE)</f>
        <v>58</v>
      </c>
      <c r="K26" s="66"/>
      <c r="L26" s="66"/>
      <c r="M26" s="66"/>
      <c r="N26" s="66"/>
      <c r="O26" s="66"/>
      <c r="P26" s="66"/>
      <c r="Q26" s="66"/>
      <c r="R26" s="66"/>
      <c r="S26" s="66"/>
    </row>
    <row r="27" spans="1:19" ht="16" x14ac:dyDescent="0.2">
      <c r="A27" s="834"/>
      <c r="B27" s="887"/>
      <c r="C27" s="127" t="s">
        <v>325</v>
      </c>
      <c r="D27" s="410" t="s">
        <v>582</v>
      </c>
      <c r="E27" s="771" t="s">
        <v>96</v>
      </c>
      <c r="F27" s="771" t="s">
        <v>588</v>
      </c>
      <c r="G27" s="772" t="s">
        <v>605</v>
      </c>
      <c r="H27" s="146">
        <f>VLOOKUP(G27,References!$B$7:$F$194,5,FALSE)</f>
        <v>46</v>
      </c>
      <c r="K27" s="66"/>
      <c r="L27" s="66"/>
      <c r="M27" s="66"/>
      <c r="N27" s="66"/>
      <c r="O27" s="66"/>
      <c r="P27" s="66"/>
      <c r="Q27" s="66"/>
      <c r="R27" s="66"/>
      <c r="S27" s="66"/>
    </row>
    <row r="28" spans="1:19" ht="16" x14ac:dyDescent="0.2">
      <c r="A28" s="834"/>
      <c r="B28" s="887"/>
      <c r="C28" s="127" t="s">
        <v>700</v>
      </c>
      <c r="D28" s="410" t="s">
        <v>582</v>
      </c>
      <c r="E28" s="771" t="s">
        <v>96</v>
      </c>
      <c r="F28" s="771" t="s">
        <v>588</v>
      </c>
      <c r="G28" s="772" t="s">
        <v>698</v>
      </c>
      <c r="H28" s="146">
        <f>VLOOKUP(G28,References!$B$7:$F$194,5,FALSE)</f>
        <v>47</v>
      </c>
      <c r="K28" s="66"/>
      <c r="L28" s="66"/>
      <c r="M28" s="66"/>
      <c r="N28" s="66"/>
      <c r="O28" s="66"/>
      <c r="P28" s="66"/>
      <c r="Q28" s="66"/>
      <c r="R28" s="66"/>
      <c r="S28" s="66"/>
    </row>
    <row r="29" spans="1:19" ht="16" x14ac:dyDescent="0.2">
      <c r="A29" s="834"/>
      <c r="B29" s="887"/>
      <c r="C29" s="127" t="s">
        <v>324</v>
      </c>
      <c r="D29" s="410" t="s">
        <v>582</v>
      </c>
      <c r="E29" s="771" t="s">
        <v>96</v>
      </c>
      <c r="F29" s="771" t="s">
        <v>588</v>
      </c>
      <c r="G29" s="772" t="s">
        <v>616</v>
      </c>
      <c r="H29" s="189">
        <f>VLOOKUP(G29,References!$B$7:$F$194,5,FALSE)</f>
        <v>84</v>
      </c>
      <c r="K29" s="66"/>
      <c r="L29" s="66"/>
      <c r="M29" s="66"/>
      <c r="N29" s="66"/>
      <c r="O29" s="66"/>
      <c r="P29" s="66"/>
      <c r="Q29" s="66"/>
      <c r="R29" s="66"/>
      <c r="S29" s="66"/>
    </row>
    <row r="30" spans="1:19" ht="16" x14ac:dyDescent="0.2">
      <c r="A30" s="833" t="s">
        <v>40</v>
      </c>
      <c r="B30" s="891" t="s">
        <v>41</v>
      </c>
      <c r="C30" s="778" t="s">
        <v>360</v>
      </c>
      <c r="D30" s="85" t="s">
        <v>580</v>
      </c>
      <c r="E30" s="774" t="s">
        <v>94</v>
      </c>
      <c r="F30" s="774" t="s">
        <v>589</v>
      </c>
      <c r="G30" s="775" t="s">
        <v>101</v>
      </c>
      <c r="H30" s="146">
        <f>VLOOKUP(G30,References!$B$7:$F$194,5,FALSE)</f>
        <v>22</v>
      </c>
    </row>
    <row r="31" spans="1:19" ht="16" x14ac:dyDescent="0.2">
      <c r="A31" s="834"/>
      <c r="B31" s="887"/>
      <c r="C31" s="770" t="s">
        <v>332</v>
      </c>
      <c r="D31" s="86" t="s">
        <v>580</v>
      </c>
      <c r="E31" s="771" t="s">
        <v>94</v>
      </c>
      <c r="F31" s="771" t="s">
        <v>587</v>
      </c>
      <c r="G31" s="772" t="s">
        <v>551</v>
      </c>
      <c r="H31" s="146">
        <f>VLOOKUP(G31,References!$B$7:$F$194,5,FALSE)</f>
        <v>27</v>
      </c>
    </row>
    <row r="32" spans="1:19" ht="16" x14ac:dyDescent="0.2">
      <c r="A32" s="834"/>
      <c r="B32" s="887"/>
      <c r="C32" s="770" t="s">
        <v>331</v>
      </c>
      <c r="D32" s="86" t="s">
        <v>580</v>
      </c>
      <c r="E32" s="771" t="s">
        <v>94</v>
      </c>
      <c r="F32" s="771" t="s">
        <v>587</v>
      </c>
      <c r="G32" s="772" t="s">
        <v>554</v>
      </c>
      <c r="H32" s="146">
        <f>VLOOKUP(G32,References!$B$7:$F$194,5,FALSE)</f>
        <v>62</v>
      </c>
    </row>
    <row r="33" spans="1:8" ht="16" x14ac:dyDescent="0.2">
      <c r="A33" s="834"/>
      <c r="B33" s="887"/>
      <c r="C33" s="770" t="s">
        <v>330</v>
      </c>
      <c r="D33" s="86" t="s">
        <v>580</v>
      </c>
      <c r="E33" s="771" t="s">
        <v>96</v>
      </c>
      <c r="F33" s="771" t="s">
        <v>589</v>
      </c>
      <c r="G33" s="772" t="s">
        <v>559</v>
      </c>
      <c r="H33" s="146">
        <f>VLOOKUP(G33,References!$B$7:$F$194,5,FALSE)</f>
        <v>86</v>
      </c>
    </row>
    <row r="34" spans="1:8" ht="16" x14ac:dyDescent="0.2">
      <c r="A34" s="834"/>
      <c r="B34" s="887"/>
      <c r="C34" s="127" t="s">
        <v>340</v>
      </c>
      <c r="D34" s="779" t="s">
        <v>581</v>
      </c>
      <c r="E34" s="771" t="s">
        <v>94</v>
      </c>
      <c r="F34" s="771" t="s">
        <v>588</v>
      </c>
      <c r="G34" s="772" t="s">
        <v>598</v>
      </c>
      <c r="H34" s="146">
        <f>VLOOKUP(G34,References!$B$7:$F$194,5,FALSE)</f>
        <v>5</v>
      </c>
    </row>
    <row r="35" spans="1:8" ht="16" x14ac:dyDescent="0.2">
      <c r="A35" s="834"/>
      <c r="B35" s="887"/>
      <c r="C35" s="127" t="s">
        <v>339</v>
      </c>
      <c r="D35" s="779" t="s">
        <v>582</v>
      </c>
      <c r="E35" s="771" t="s">
        <v>160</v>
      </c>
      <c r="F35" s="771" t="s">
        <v>588</v>
      </c>
      <c r="G35" s="772" t="s">
        <v>552</v>
      </c>
      <c r="H35" s="146">
        <f>VLOOKUP(G35,References!$B$7:$F$194,5,FALSE)</f>
        <v>16</v>
      </c>
    </row>
    <row r="36" spans="1:8" ht="16" x14ac:dyDescent="0.2">
      <c r="A36" s="834"/>
      <c r="B36" s="887"/>
      <c r="C36" s="127" t="s">
        <v>338</v>
      </c>
      <c r="D36" s="779" t="s">
        <v>582</v>
      </c>
      <c r="E36" s="771" t="s">
        <v>160</v>
      </c>
      <c r="F36" s="771" t="s">
        <v>588</v>
      </c>
      <c r="G36" s="772" t="s">
        <v>553</v>
      </c>
      <c r="H36" s="146">
        <f>VLOOKUP(G36,References!$B$7:$F$194,5,FALSE)</f>
        <v>3</v>
      </c>
    </row>
    <row r="37" spans="1:8" ht="16" x14ac:dyDescent="0.2">
      <c r="A37" s="834"/>
      <c r="B37" s="887"/>
      <c r="C37" s="127" t="s">
        <v>337</v>
      </c>
      <c r="D37" s="779" t="s">
        <v>582</v>
      </c>
      <c r="E37" s="771" t="s">
        <v>96</v>
      </c>
      <c r="F37" s="771" t="s">
        <v>588</v>
      </c>
      <c r="G37" s="772" t="s">
        <v>555</v>
      </c>
      <c r="H37" s="146">
        <f>VLOOKUP(G37,References!$B$7:$F$194,5,FALSE)</f>
        <v>56</v>
      </c>
    </row>
    <row r="38" spans="1:8" ht="16" x14ac:dyDescent="0.2">
      <c r="A38" s="834"/>
      <c r="B38" s="887"/>
      <c r="C38" s="127" t="s">
        <v>336</v>
      </c>
      <c r="D38" s="779" t="s">
        <v>582</v>
      </c>
      <c r="E38" s="771" t="s">
        <v>96</v>
      </c>
      <c r="F38" s="771" t="s">
        <v>588</v>
      </c>
      <c r="G38" s="772" t="s">
        <v>560</v>
      </c>
      <c r="H38" s="146">
        <f>VLOOKUP(G38,References!$B$7:$F$194,5,FALSE)</f>
        <v>58</v>
      </c>
    </row>
    <row r="39" spans="1:8" ht="16" x14ac:dyDescent="0.2">
      <c r="A39" s="834"/>
      <c r="B39" s="887"/>
      <c r="C39" s="127" t="s">
        <v>335</v>
      </c>
      <c r="D39" s="779" t="s">
        <v>582</v>
      </c>
      <c r="E39" s="771" t="s">
        <v>96</v>
      </c>
      <c r="F39" s="771" t="s">
        <v>588</v>
      </c>
      <c r="G39" s="772" t="s">
        <v>561</v>
      </c>
      <c r="H39" s="146">
        <f>VLOOKUP(G39,References!$B$7:$F$194,5,FALSE)</f>
        <v>57</v>
      </c>
    </row>
    <row r="40" spans="1:8" ht="16" x14ac:dyDescent="0.2">
      <c r="A40" s="834"/>
      <c r="B40" s="887"/>
      <c r="C40" s="127" t="s">
        <v>334</v>
      </c>
      <c r="D40" s="779" t="s">
        <v>582</v>
      </c>
      <c r="E40" s="771" t="s">
        <v>96</v>
      </c>
      <c r="F40" s="771" t="s">
        <v>588</v>
      </c>
      <c r="G40" s="772" t="s">
        <v>605</v>
      </c>
      <c r="H40" s="146">
        <f>VLOOKUP(G40,References!$B$7:$F$194,5,FALSE)</f>
        <v>46</v>
      </c>
    </row>
    <row r="41" spans="1:8" ht="16" x14ac:dyDescent="0.2">
      <c r="A41" s="834"/>
      <c r="B41" s="887"/>
      <c r="C41" s="127" t="s">
        <v>701</v>
      </c>
      <c r="D41" s="779" t="s">
        <v>582</v>
      </c>
      <c r="E41" s="771" t="s">
        <v>96</v>
      </c>
      <c r="F41" s="771" t="s">
        <v>588</v>
      </c>
      <c r="G41" s="772" t="s">
        <v>698</v>
      </c>
      <c r="H41" s="146">
        <f>VLOOKUP(G41,References!$B$7:$F$194,5,FALSE)</f>
        <v>47</v>
      </c>
    </row>
    <row r="42" spans="1:8" ht="16" x14ac:dyDescent="0.2">
      <c r="A42" s="850"/>
      <c r="B42" s="888"/>
      <c r="C42" s="128" t="s">
        <v>333</v>
      </c>
      <c r="D42" s="780" t="s">
        <v>582</v>
      </c>
      <c r="E42" s="776" t="s">
        <v>96</v>
      </c>
      <c r="F42" s="776" t="s">
        <v>588</v>
      </c>
      <c r="G42" s="777" t="s">
        <v>616</v>
      </c>
      <c r="H42" s="189">
        <f>VLOOKUP(G42,References!$B$7:$F$194,5,FALSE)</f>
        <v>84</v>
      </c>
    </row>
    <row r="43" spans="1:8" ht="16" x14ac:dyDescent="0.2">
      <c r="A43" s="838" t="s">
        <v>42</v>
      </c>
      <c r="B43" s="887" t="s">
        <v>43</v>
      </c>
      <c r="C43" s="127" t="s">
        <v>349</v>
      </c>
      <c r="D43" s="86" t="s">
        <v>580</v>
      </c>
      <c r="E43" s="771" t="s">
        <v>96</v>
      </c>
      <c r="F43" s="771" t="s">
        <v>587</v>
      </c>
      <c r="G43" s="772" t="s">
        <v>545</v>
      </c>
      <c r="H43" s="146">
        <f>VLOOKUP(G43,References!$B$7:$F$194,5,FALSE)</f>
        <v>30</v>
      </c>
    </row>
    <row r="44" spans="1:8" ht="16" x14ac:dyDescent="0.2">
      <c r="A44" s="838"/>
      <c r="B44" s="887"/>
      <c r="C44" s="127" t="s">
        <v>348</v>
      </c>
      <c r="D44" s="86" t="s">
        <v>580</v>
      </c>
      <c r="E44" s="771" t="s">
        <v>94</v>
      </c>
      <c r="F44" s="771" t="s">
        <v>589</v>
      </c>
      <c r="G44" s="772" t="s">
        <v>547</v>
      </c>
      <c r="H44" s="146">
        <f>VLOOKUP(G44,References!$B$7:$F$194,5,FALSE)</f>
        <v>54</v>
      </c>
    </row>
    <row r="45" spans="1:8" ht="16" x14ac:dyDescent="0.2">
      <c r="A45" s="838"/>
      <c r="B45" s="887"/>
      <c r="C45" s="127" t="s">
        <v>347</v>
      </c>
      <c r="D45" s="86" t="s">
        <v>580</v>
      </c>
      <c r="E45" s="771" t="s">
        <v>94</v>
      </c>
      <c r="F45" s="771" t="s">
        <v>589</v>
      </c>
      <c r="G45" s="772" t="s">
        <v>101</v>
      </c>
      <c r="H45" s="146">
        <f>VLOOKUP(G45,References!$B$7:$F$194,5,FALSE)</f>
        <v>22</v>
      </c>
    </row>
    <row r="46" spans="1:8" ht="16" x14ac:dyDescent="0.2">
      <c r="A46" s="838"/>
      <c r="B46" s="887"/>
      <c r="C46" s="127" t="s">
        <v>346</v>
      </c>
      <c r="D46" s="86" t="s">
        <v>580</v>
      </c>
      <c r="E46" s="771" t="s">
        <v>96</v>
      </c>
      <c r="F46" s="771" t="s">
        <v>589</v>
      </c>
      <c r="G46" s="772" t="s">
        <v>549</v>
      </c>
      <c r="H46" s="146">
        <f>VLOOKUP(G46,References!$B$7:$F$194,5,FALSE)</f>
        <v>4</v>
      </c>
    </row>
    <row r="47" spans="1:8" ht="16" x14ac:dyDescent="0.2">
      <c r="A47" s="838"/>
      <c r="B47" s="887"/>
      <c r="C47" s="127" t="s">
        <v>345</v>
      </c>
      <c r="D47" s="86" t="s">
        <v>580</v>
      </c>
      <c r="E47" s="771" t="s">
        <v>94</v>
      </c>
      <c r="F47" s="771" t="s">
        <v>587</v>
      </c>
      <c r="G47" s="772" t="s">
        <v>551</v>
      </c>
      <c r="H47" s="146">
        <f>VLOOKUP(G47,References!$B$7:$F$194,5,FALSE)</f>
        <v>27</v>
      </c>
    </row>
    <row r="48" spans="1:8" ht="16" x14ac:dyDescent="0.2">
      <c r="A48" s="838"/>
      <c r="B48" s="887"/>
      <c r="C48" s="127" t="s">
        <v>344</v>
      </c>
      <c r="D48" s="86" t="s">
        <v>580</v>
      </c>
      <c r="E48" s="771" t="s">
        <v>94</v>
      </c>
      <c r="F48" s="771" t="s">
        <v>587</v>
      </c>
      <c r="G48" s="772" t="s">
        <v>554</v>
      </c>
      <c r="H48" s="146">
        <f>VLOOKUP(G48,References!$B$7:$F$194,5,FALSE)</f>
        <v>62</v>
      </c>
    </row>
    <row r="49" spans="1:8" ht="16" x14ac:dyDescent="0.2">
      <c r="A49" s="838"/>
      <c r="B49" s="887"/>
      <c r="C49" s="127" t="s">
        <v>343</v>
      </c>
      <c r="D49" s="86" t="s">
        <v>580</v>
      </c>
      <c r="E49" s="771" t="s">
        <v>94</v>
      </c>
      <c r="F49" s="771" t="s">
        <v>589</v>
      </c>
      <c r="G49" s="772" t="s">
        <v>556</v>
      </c>
      <c r="H49" s="146">
        <f>VLOOKUP(G49,References!$B$7:$F$194,5,FALSE)</f>
        <v>79</v>
      </c>
    </row>
    <row r="50" spans="1:8" ht="16" x14ac:dyDescent="0.2">
      <c r="A50" s="838"/>
      <c r="B50" s="887"/>
      <c r="C50" s="127" t="s">
        <v>342</v>
      </c>
      <c r="D50" s="86" t="s">
        <v>580</v>
      </c>
      <c r="E50" s="771" t="s">
        <v>96</v>
      </c>
      <c r="F50" s="771" t="s">
        <v>589</v>
      </c>
      <c r="G50" s="772" t="s">
        <v>559</v>
      </c>
      <c r="H50" s="146">
        <f>VLOOKUP(G50,References!$B$7:$F$194,5,FALSE)</f>
        <v>86</v>
      </c>
    </row>
    <row r="51" spans="1:8" ht="16" x14ac:dyDescent="0.2">
      <c r="A51" s="838"/>
      <c r="B51" s="887"/>
      <c r="C51" s="127" t="s">
        <v>341</v>
      </c>
      <c r="D51" s="86" t="s">
        <v>580</v>
      </c>
      <c r="E51" s="771" t="s">
        <v>96</v>
      </c>
      <c r="F51" s="771" t="s">
        <v>588</v>
      </c>
      <c r="G51" s="772" t="s">
        <v>563</v>
      </c>
      <c r="H51" s="146">
        <f>VLOOKUP(G51,References!$B$7:$F$194,5,FALSE)</f>
        <v>15</v>
      </c>
    </row>
    <row r="52" spans="1:8" ht="16" x14ac:dyDescent="0.2">
      <c r="A52" s="838"/>
      <c r="B52" s="887"/>
      <c r="C52" s="127" t="s">
        <v>918</v>
      </c>
      <c r="D52" s="410" t="s">
        <v>582</v>
      </c>
      <c r="E52" s="771" t="s">
        <v>96</v>
      </c>
      <c r="F52" s="771" t="s">
        <v>588</v>
      </c>
      <c r="G52" s="772" t="s">
        <v>550</v>
      </c>
      <c r="H52" s="146">
        <f>VLOOKUP(G52,References!$B$7:$F$194,5,FALSE)</f>
        <v>44</v>
      </c>
    </row>
    <row r="53" spans="1:8" ht="16" x14ac:dyDescent="0.2">
      <c r="A53" s="838"/>
      <c r="B53" s="887"/>
      <c r="C53" s="127" t="s">
        <v>359</v>
      </c>
      <c r="D53" s="410" t="s">
        <v>581</v>
      </c>
      <c r="E53" s="771" t="s">
        <v>94</v>
      </c>
      <c r="F53" s="771" t="s">
        <v>588</v>
      </c>
      <c r="G53" s="772" t="s">
        <v>598</v>
      </c>
      <c r="H53" s="146">
        <f>VLOOKUP(G53,References!$B$7:$F$194,5,FALSE)</f>
        <v>5</v>
      </c>
    </row>
    <row r="54" spans="1:8" ht="16" x14ac:dyDescent="0.2">
      <c r="A54" s="838"/>
      <c r="B54" s="887"/>
      <c r="C54" s="127" t="s">
        <v>358</v>
      </c>
      <c r="D54" s="410" t="s">
        <v>582</v>
      </c>
      <c r="E54" s="771" t="s">
        <v>160</v>
      </c>
      <c r="F54" s="771" t="s">
        <v>588</v>
      </c>
      <c r="G54" s="772" t="s">
        <v>552</v>
      </c>
      <c r="H54" s="146">
        <f>VLOOKUP(G54,References!$B$7:$F$194,5,FALSE)</f>
        <v>16</v>
      </c>
    </row>
    <row r="55" spans="1:8" ht="16" x14ac:dyDescent="0.2">
      <c r="A55" s="838"/>
      <c r="B55" s="887"/>
      <c r="C55" s="127" t="s">
        <v>357</v>
      </c>
      <c r="D55" s="410" t="s">
        <v>583</v>
      </c>
      <c r="E55" s="771" t="s">
        <v>161</v>
      </c>
      <c r="F55" s="771" t="s">
        <v>586</v>
      </c>
      <c r="G55" s="772" t="s">
        <v>538</v>
      </c>
      <c r="H55" s="146">
        <f>VLOOKUP(G55,References!$B$7:$F$194,5,FALSE)</f>
        <v>80</v>
      </c>
    </row>
    <row r="56" spans="1:8" ht="16" x14ac:dyDescent="0.2">
      <c r="A56" s="838"/>
      <c r="B56" s="887"/>
      <c r="C56" s="127" t="s">
        <v>356</v>
      </c>
      <c r="D56" s="410" t="s">
        <v>582</v>
      </c>
      <c r="E56" s="771" t="s">
        <v>160</v>
      </c>
      <c r="F56" s="771" t="s">
        <v>588</v>
      </c>
      <c r="G56" s="772" t="s">
        <v>553</v>
      </c>
      <c r="H56" s="146">
        <f>VLOOKUP(G56,References!$B$7:$F$194,5,FALSE)</f>
        <v>3</v>
      </c>
    </row>
    <row r="57" spans="1:8" ht="16" x14ac:dyDescent="0.2">
      <c r="A57" s="838"/>
      <c r="B57" s="887"/>
      <c r="C57" s="127" t="s">
        <v>355</v>
      </c>
      <c r="D57" s="410" t="s">
        <v>582</v>
      </c>
      <c r="E57" s="771" t="s">
        <v>96</v>
      </c>
      <c r="F57" s="771" t="s">
        <v>588</v>
      </c>
      <c r="G57" s="772" t="s">
        <v>555</v>
      </c>
      <c r="H57" s="146">
        <f>VLOOKUP(G57,References!$B$7:$F$194,5,FALSE)</f>
        <v>56</v>
      </c>
    </row>
    <row r="58" spans="1:8" ht="16" x14ac:dyDescent="0.2">
      <c r="A58" s="838"/>
      <c r="B58" s="887"/>
      <c r="C58" s="127" t="s">
        <v>354</v>
      </c>
      <c r="D58" s="410" t="s">
        <v>582</v>
      </c>
      <c r="E58" s="771" t="s">
        <v>96</v>
      </c>
      <c r="F58" s="771" t="s">
        <v>588</v>
      </c>
      <c r="G58" s="772" t="s">
        <v>557</v>
      </c>
      <c r="H58" s="146">
        <f>VLOOKUP(G58,References!$B$7:$F$194,5,FALSE)</f>
        <v>61</v>
      </c>
    </row>
    <row r="59" spans="1:8" ht="16" x14ac:dyDescent="0.2">
      <c r="A59" s="838"/>
      <c r="B59" s="887"/>
      <c r="C59" s="127" t="s">
        <v>353</v>
      </c>
      <c r="D59" s="410" t="s">
        <v>582</v>
      </c>
      <c r="E59" s="771" t="s">
        <v>96</v>
      </c>
      <c r="F59" s="771" t="s">
        <v>588</v>
      </c>
      <c r="G59" s="772" t="s">
        <v>560</v>
      </c>
      <c r="H59" s="146">
        <f>VLOOKUP(G59,References!$B$7:$F$194,5,FALSE)</f>
        <v>58</v>
      </c>
    </row>
    <row r="60" spans="1:8" ht="16" x14ac:dyDescent="0.2">
      <c r="A60" s="838"/>
      <c r="B60" s="887"/>
      <c r="C60" s="127" t="s">
        <v>352</v>
      </c>
      <c r="D60" s="410" t="s">
        <v>582</v>
      </c>
      <c r="E60" s="771" t="s">
        <v>96</v>
      </c>
      <c r="F60" s="771" t="s">
        <v>588</v>
      </c>
      <c r="G60" s="772" t="s">
        <v>561</v>
      </c>
      <c r="H60" s="146">
        <f>VLOOKUP(G60,References!$B$7:$F$194,5,FALSE)</f>
        <v>57</v>
      </c>
    </row>
    <row r="61" spans="1:8" ht="16" x14ac:dyDescent="0.2">
      <c r="A61" s="838"/>
      <c r="B61" s="887"/>
      <c r="C61" s="127" t="s">
        <v>351</v>
      </c>
      <c r="D61" s="410" t="s">
        <v>582</v>
      </c>
      <c r="E61" s="771" t="s">
        <v>96</v>
      </c>
      <c r="F61" s="771" t="s">
        <v>588</v>
      </c>
      <c r="G61" s="772" t="s">
        <v>616</v>
      </c>
      <c r="H61" s="146">
        <f>VLOOKUP(G61,References!$B$7:$F$194,5,FALSE)</f>
        <v>84</v>
      </c>
    </row>
    <row r="62" spans="1:8" ht="16" x14ac:dyDescent="0.2">
      <c r="A62" s="838"/>
      <c r="B62" s="887"/>
      <c r="C62" s="127" t="s">
        <v>702</v>
      </c>
      <c r="D62" s="779" t="s">
        <v>582</v>
      </c>
      <c r="E62" s="771" t="s">
        <v>96</v>
      </c>
      <c r="F62" s="771" t="s">
        <v>588</v>
      </c>
      <c r="G62" s="772" t="s">
        <v>698</v>
      </c>
      <c r="H62" s="146">
        <f>VLOOKUP(G62,References!$B$7:$F$194,5,FALSE)</f>
        <v>47</v>
      </c>
    </row>
    <row r="63" spans="1:8" ht="16" x14ac:dyDescent="0.2">
      <c r="A63" s="838"/>
      <c r="B63" s="887"/>
      <c r="C63" s="127" t="s">
        <v>350</v>
      </c>
      <c r="D63" s="410" t="s">
        <v>582</v>
      </c>
      <c r="E63" s="771" t="s">
        <v>96</v>
      </c>
      <c r="F63" s="771" t="s">
        <v>588</v>
      </c>
      <c r="G63" s="772" t="s">
        <v>562</v>
      </c>
      <c r="H63" s="189">
        <f>VLOOKUP(G63,References!$B$7:$F$194,5,FALSE)</f>
        <v>60</v>
      </c>
    </row>
    <row r="64" spans="1:8" ht="16" x14ac:dyDescent="0.2">
      <c r="A64" s="833" t="s">
        <v>44</v>
      </c>
      <c r="B64" s="891" t="s">
        <v>45</v>
      </c>
      <c r="C64" s="126" t="s">
        <v>483</v>
      </c>
      <c r="D64" s="85" t="s">
        <v>580</v>
      </c>
      <c r="E64" s="774" t="s">
        <v>96</v>
      </c>
      <c r="F64" s="774" t="s">
        <v>587</v>
      </c>
      <c r="G64" s="775" t="s">
        <v>545</v>
      </c>
      <c r="H64" s="146">
        <f>VLOOKUP(G64,References!$B$7:$F$194,5,FALSE)</f>
        <v>30</v>
      </c>
    </row>
    <row r="65" spans="1:8" ht="16" x14ac:dyDescent="0.2">
      <c r="A65" s="834"/>
      <c r="B65" s="887"/>
      <c r="C65" s="127" t="s">
        <v>373</v>
      </c>
      <c r="D65" s="86" t="s">
        <v>580</v>
      </c>
      <c r="E65" s="771" t="s">
        <v>94</v>
      </c>
      <c r="F65" s="771" t="s">
        <v>589</v>
      </c>
      <c r="G65" s="772" t="s">
        <v>101</v>
      </c>
      <c r="H65" s="146">
        <f>VLOOKUP(G65,References!$B$7:$F$194,5,FALSE)</f>
        <v>22</v>
      </c>
    </row>
    <row r="66" spans="1:8" ht="16" x14ac:dyDescent="0.2">
      <c r="A66" s="834"/>
      <c r="B66" s="887"/>
      <c r="C66" s="127" t="s">
        <v>372</v>
      </c>
      <c r="D66" s="86" t="s">
        <v>580</v>
      </c>
      <c r="E66" s="771" t="s">
        <v>94</v>
      </c>
      <c r="F66" s="771" t="s">
        <v>587</v>
      </c>
      <c r="G66" s="772" t="s">
        <v>551</v>
      </c>
      <c r="H66" s="146">
        <f>VLOOKUP(G66,References!$B$7:$F$194,5,FALSE)</f>
        <v>27</v>
      </c>
    </row>
    <row r="67" spans="1:8" ht="16" x14ac:dyDescent="0.2">
      <c r="A67" s="834"/>
      <c r="B67" s="887"/>
      <c r="C67" s="127" t="s">
        <v>370</v>
      </c>
      <c r="D67" s="86" t="s">
        <v>580</v>
      </c>
      <c r="E67" s="771" t="s">
        <v>94</v>
      </c>
      <c r="F67" s="771" t="s">
        <v>587</v>
      </c>
      <c r="G67" s="772" t="s">
        <v>554</v>
      </c>
      <c r="H67" s="146">
        <f>VLOOKUP(G67,References!$B$7:$F$194,5,FALSE)</f>
        <v>62</v>
      </c>
    </row>
    <row r="68" spans="1:8" ht="16" x14ac:dyDescent="0.2">
      <c r="A68" s="834"/>
      <c r="B68" s="887"/>
      <c r="C68" s="127" t="s">
        <v>371</v>
      </c>
      <c r="D68" s="86" t="s">
        <v>580</v>
      </c>
      <c r="E68" s="771" t="s">
        <v>96</v>
      </c>
      <c r="F68" s="771" t="s">
        <v>589</v>
      </c>
      <c r="G68" s="772" t="s">
        <v>559</v>
      </c>
      <c r="H68" s="146">
        <f>VLOOKUP(G68,References!$B$7:$F$194,5,FALSE)</f>
        <v>86</v>
      </c>
    </row>
    <row r="69" spans="1:8" ht="16" x14ac:dyDescent="0.2">
      <c r="A69" s="834"/>
      <c r="B69" s="887"/>
      <c r="C69" s="127" t="s">
        <v>484</v>
      </c>
      <c r="D69" s="410" t="s">
        <v>582</v>
      </c>
      <c r="E69" s="771" t="s">
        <v>96</v>
      </c>
      <c r="F69" s="771" t="s">
        <v>588</v>
      </c>
      <c r="G69" s="772" t="s">
        <v>550</v>
      </c>
      <c r="H69" s="146">
        <f>VLOOKUP(G69,References!$B$7:$F$194,5,FALSE)</f>
        <v>44</v>
      </c>
    </row>
    <row r="70" spans="1:8" ht="16" x14ac:dyDescent="0.2">
      <c r="A70" s="834"/>
      <c r="B70" s="887"/>
      <c r="C70" s="127" t="s">
        <v>369</v>
      </c>
      <c r="D70" s="410" t="s">
        <v>581</v>
      </c>
      <c r="E70" s="771" t="s">
        <v>94</v>
      </c>
      <c r="F70" s="771" t="s">
        <v>588</v>
      </c>
      <c r="G70" s="772" t="s">
        <v>598</v>
      </c>
      <c r="H70" s="146">
        <f>VLOOKUP(G70,References!$B$7:$F$194,5,FALSE)</f>
        <v>5</v>
      </c>
    </row>
    <row r="71" spans="1:8" ht="16" x14ac:dyDescent="0.2">
      <c r="A71" s="834"/>
      <c r="B71" s="887"/>
      <c r="C71" s="127" t="s">
        <v>368</v>
      </c>
      <c r="D71" s="410" t="s">
        <v>582</v>
      </c>
      <c r="E71" s="771" t="s">
        <v>160</v>
      </c>
      <c r="F71" s="771" t="s">
        <v>588</v>
      </c>
      <c r="G71" s="772" t="s">
        <v>552</v>
      </c>
      <c r="H71" s="146">
        <f>VLOOKUP(G71,References!$B$7:$F$194,5,FALSE)</f>
        <v>16</v>
      </c>
    </row>
    <row r="72" spans="1:8" ht="16" x14ac:dyDescent="0.2">
      <c r="A72" s="834"/>
      <c r="B72" s="887"/>
      <c r="C72" s="127" t="s">
        <v>367</v>
      </c>
      <c r="D72" s="410" t="s">
        <v>582</v>
      </c>
      <c r="E72" s="771" t="s">
        <v>160</v>
      </c>
      <c r="F72" s="771" t="s">
        <v>588</v>
      </c>
      <c r="G72" s="772" t="s">
        <v>553</v>
      </c>
      <c r="H72" s="146">
        <f>VLOOKUP(G72,References!$B$7:$F$194,5,FALSE)</f>
        <v>3</v>
      </c>
    </row>
    <row r="73" spans="1:8" ht="16" x14ac:dyDescent="0.2">
      <c r="A73" s="834"/>
      <c r="B73" s="887"/>
      <c r="C73" s="127" t="s">
        <v>366</v>
      </c>
      <c r="D73" s="410" t="s">
        <v>582</v>
      </c>
      <c r="E73" s="771" t="s">
        <v>96</v>
      </c>
      <c r="F73" s="771" t="s">
        <v>588</v>
      </c>
      <c r="G73" s="772" t="s">
        <v>555</v>
      </c>
      <c r="H73" s="146">
        <f>VLOOKUP(G73,References!$B$7:$F$194,5,FALSE)</f>
        <v>56</v>
      </c>
    </row>
    <row r="74" spans="1:8" ht="16" x14ac:dyDescent="0.2">
      <c r="A74" s="834"/>
      <c r="B74" s="887"/>
      <c r="C74" s="127" t="s">
        <v>365</v>
      </c>
      <c r="D74" s="410" t="s">
        <v>582</v>
      </c>
      <c r="E74" s="771" t="s">
        <v>96</v>
      </c>
      <c r="F74" s="771" t="s">
        <v>588</v>
      </c>
      <c r="G74" s="772" t="s">
        <v>557</v>
      </c>
      <c r="H74" s="146">
        <f>VLOOKUP(G74,References!$B$7:$F$194,5,FALSE)</f>
        <v>61</v>
      </c>
    </row>
    <row r="75" spans="1:8" ht="16" x14ac:dyDescent="0.2">
      <c r="A75" s="834"/>
      <c r="B75" s="887"/>
      <c r="C75" s="127" t="s">
        <v>364</v>
      </c>
      <c r="D75" s="410" t="s">
        <v>582</v>
      </c>
      <c r="E75" s="771" t="s">
        <v>96</v>
      </c>
      <c r="F75" s="771" t="s">
        <v>588</v>
      </c>
      <c r="G75" s="772" t="s">
        <v>560</v>
      </c>
      <c r="H75" s="146">
        <f>VLOOKUP(G75,References!$B$7:$F$194,5,FALSE)</f>
        <v>58</v>
      </c>
    </row>
    <row r="76" spans="1:8" ht="16" x14ac:dyDescent="0.2">
      <c r="A76" s="834"/>
      <c r="B76" s="887"/>
      <c r="C76" s="127" t="s">
        <v>363</v>
      </c>
      <c r="D76" s="410" t="s">
        <v>582</v>
      </c>
      <c r="E76" s="771" t="s">
        <v>96</v>
      </c>
      <c r="F76" s="771" t="s">
        <v>588</v>
      </c>
      <c r="G76" s="772" t="s">
        <v>561</v>
      </c>
      <c r="H76" s="146">
        <f>VLOOKUP(G76,References!$B$7:$F$194,5,FALSE)</f>
        <v>57</v>
      </c>
    </row>
    <row r="77" spans="1:8" ht="16" x14ac:dyDescent="0.2">
      <c r="A77" s="834"/>
      <c r="B77" s="887"/>
      <c r="C77" s="127" t="s">
        <v>362</v>
      </c>
      <c r="D77" s="410" t="s">
        <v>582</v>
      </c>
      <c r="E77" s="771" t="s">
        <v>96</v>
      </c>
      <c r="F77" s="771" t="s">
        <v>588</v>
      </c>
      <c r="G77" s="772" t="s">
        <v>605</v>
      </c>
      <c r="H77" s="146">
        <f>VLOOKUP(G77,References!$B$7:$F$194,5,FALSE)</f>
        <v>46</v>
      </c>
    </row>
    <row r="78" spans="1:8" ht="16" x14ac:dyDescent="0.2">
      <c r="A78" s="834"/>
      <c r="B78" s="887"/>
      <c r="C78" s="127" t="s">
        <v>703</v>
      </c>
      <c r="D78" s="779" t="s">
        <v>582</v>
      </c>
      <c r="E78" s="771" t="s">
        <v>96</v>
      </c>
      <c r="F78" s="771" t="s">
        <v>588</v>
      </c>
      <c r="G78" s="772" t="s">
        <v>698</v>
      </c>
      <c r="H78" s="146">
        <f>VLOOKUP(G78,References!$B$7:$F$194,5,FALSE)</f>
        <v>47</v>
      </c>
    </row>
    <row r="79" spans="1:8" ht="16" x14ac:dyDescent="0.2">
      <c r="A79" s="850"/>
      <c r="B79" s="888"/>
      <c r="C79" s="128" t="s">
        <v>361</v>
      </c>
      <c r="D79" s="781" t="s">
        <v>582</v>
      </c>
      <c r="E79" s="776" t="s">
        <v>96</v>
      </c>
      <c r="F79" s="776" t="s">
        <v>588</v>
      </c>
      <c r="G79" s="777" t="s">
        <v>616</v>
      </c>
      <c r="H79" s="189">
        <f>VLOOKUP(G79,References!$B$7:$F$194,5,FALSE)</f>
        <v>84</v>
      </c>
    </row>
    <row r="80" spans="1:8" ht="16" x14ac:dyDescent="0.2">
      <c r="A80" s="834" t="s">
        <v>46</v>
      </c>
      <c r="B80" s="887" t="s">
        <v>47</v>
      </c>
      <c r="C80" s="127" t="s">
        <v>485</v>
      </c>
      <c r="D80" s="86" t="s">
        <v>580</v>
      </c>
      <c r="E80" s="771" t="s">
        <v>96</v>
      </c>
      <c r="F80" s="771" t="s">
        <v>587</v>
      </c>
      <c r="G80" s="772" t="s">
        <v>545</v>
      </c>
      <c r="H80" s="146">
        <f>VLOOKUP(G80,References!$B$7:$F$194,5,FALSE)</f>
        <v>30</v>
      </c>
    </row>
    <row r="81" spans="1:8" ht="16" x14ac:dyDescent="0.2">
      <c r="A81" s="834"/>
      <c r="B81" s="887"/>
      <c r="C81" s="127" t="s">
        <v>378</v>
      </c>
      <c r="D81" s="86" t="s">
        <v>580</v>
      </c>
      <c r="E81" s="771" t="s">
        <v>94</v>
      </c>
      <c r="F81" s="771" t="s">
        <v>589</v>
      </c>
      <c r="G81" s="772" t="s">
        <v>101</v>
      </c>
      <c r="H81" s="146">
        <f>VLOOKUP(G81,References!$B$7:$F$194,5,FALSE)</f>
        <v>22</v>
      </c>
    </row>
    <row r="82" spans="1:8" ht="16" x14ac:dyDescent="0.2">
      <c r="A82" s="834"/>
      <c r="B82" s="887"/>
      <c r="C82" s="127" t="s">
        <v>377</v>
      </c>
      <c r="D82" s="86" t="s">
        <v>580</v>
      </c>
      <c r="E82" s="771" t="s">
        <v>94</v>
      </c>
      <c r="F82" s="771" t="s">
        <v>587</v>
      </c>
      <c r="G82" s="772" t="s">
        <v>551</v>
      </c>
      <c r="H82" s="146">
        <f>VLOOKUP(G82,References!$B$7:$F$194,5,FALSE)</f>
        <v>27</v>
      </c>
    </row>
    <row r="83" spans="1:8" ht="16" x14ac:dyDescent="0.2">
      <c r="A83" s="834"/>
      <c r="B83" s="887"/>
      <c r="C83" s="127" t="s">
        <v>376</v>
      </c>
      <c r="D83" s="86" t="s">
        <v>580</v>
      </c>
      <c r="E83" s="771" t="s">
        <v>94</v>
      </c>
      <c r="F83" s="771" t="s">
        <v>587</v>
      </c>
      <c r="G83" s="772" t="s">
        <v>554</v>
      </c>
      <c r="H83" s="146">
        <f>VLOOKUP(G83,References!$B$7:$F$194,5,FALSE)</f>
        <v>62</v>
      </c>
    </row>
    <row r="84" spans="1:8" ht="16" x14ac:dyDescent="0.2">
      <c r="A84" s="834"/>
      <c r="B84" s="887"/>
      <c r="C84" s="127" t="s">
        <v>375</v>
      </c>
      <c r="D84" s="86" t="s">
        <v>580</v>
      </c>
      <c r="E84" s="771" t="s">
        <v>96</v>
      </c>
      <c r="F84" s="771" t="s">
        <v>589</v>
      </c>
      <c r="G84" s="772" t="s">
        <v>559</v>
      </c>
      <c r="H84" s="146">
        <f>VLOOKUP(G84,References!$B$7:$F$194,5,FALSE)</f>
        <v>86</v>
      </c>
    </row>
    <row r="85" spans="1:8" ht="16" x14ac:dyDescent="0.2">
      <c r="A85" s="834"/>
      <c r="B85" s="887"/>
      <c r="C85" s="127" t="s">
        <v>388</v>
      </c>
      <c r="D85" s="410" t="s">
        <v>581</v>
      </c>
      <c r="E85" s="771" t="s">
        <v>94</v>
      </c>
      <c r="F85" s="771" t="s">
        <v>588</v>
      </c>
      <c r="G85" s="772" t="s">
        <v>598</v>
      </c>
      <c r="H85" s="146">
        <f>VLOOKUP(G85,References!$B$7:$F$194,5,FALSE)</f>
        <v>5</v>
      </c>
    </row>
    <row r="86" spans="1:8" ht="16" x14ac:dyDescent="0.2">
      <c r="A86" s="834"/>
      <c r="B86" s="887"/>
      <c r="C86" s="127" t="s">
        <v>387</v>
      </c>
      <c r="D86" s="410" t="s">
        <v>582</v>
      </c>
      <c r="E86" s="771" t="s">
        <v>160</v>
      </c>
      <c r="F86" s="771" t="s">
        <v>588</v>
      </c>
      <c r="G86" s="772" t="s">
        <v>552</v>
      </c>
      <c r="H86" s="146">
        <f>VLOOKUP(G86,References!$B$7:$F$194,5,FALSE)</f>
        <v>16</v>
      </c>
    </row>
    <row r="87" spans="1:8" ht="16" x14ac:dyDescent="0.2">
      <c r="A87" s="834"/>
      <c r="B87" s="887"/>
      <c r="C87" s="127" t="s">
        <v>386</v>
      </c>
      <c r="D87" s="410" t="s">
        <v>582</v>
      </c>
      <c r="E87" s="771" t="s">
        <v>160</v>
      </c>
      <c r="F87" s="771" t="s">
        <v>588</v>
      </c>
      <c r="G87" s="772" t="s">
        <v>553</v>
      </c>
      <c r="H87" s="146">
        <f>VLOOKUP(G87,References!$B$7:$F$194,5,FALSE)</f>
        <v>3</v>
      </c>
    </row>
    <row r="88" spans="1:8" ht="16" x14ac:dyDescent="0.2">
      <c r="A88" s="834"/>
      <c r="B88" s="887"/>
      <c r="C88" s="127" t="s">
        <v>385</v>
      </c>
      <c r="D88" s="410" t="s">
        <v>582</v>
      </c>
      <c r="E88" s="771" t="s">
        <v>96</v>
      </c>
      <c r="F88" s="771" t="s">
        <v>588</v>
      </c>
      <c r="G88" s="772" t="s">
        <v>555</v>
      </c>
      <c r="H88" s="146">
        <f>VLOOKUP(G88,References!$B$7:$F$194,5,FALSE)</f>
        <v>56</v>
      </c>
    </row>
    <row r="89" spans="1:8" ht="16" x14ac:dyDescent="0.2">
      <c r="A89" s="834"/>
      <c r="B89" s="887"/>
      <c r="C89" s="127" t="s">
        <v>384</v>
      </c>
      <c r="D89" s="410" t="s">
        <v>582</v>
      </c>
      <c r="E89" s="771" t="s">
        <v>96</v>
      </c>
      <c r="F89" s="771" t="s">
        <v>588</v>
      </c>
      <c r="G89" s="772" t="s">
        <v>557</v>
      </c>
      <c r="H89" s="146">
        <f>VLOOKUP(G89,References!$B$7:$F$194,5,FALSE)</f>
        <v>61</v>
      </c>
    </row>
    <row r="90" spans="1:8" ht="16" x14ac:dyDescent="0.2">
      <c r="A90" s="834"/>
      <c r="B90" s="887"/>
      <c r="C90" s="127" t="s">
        <v>383</v>
      </c>
      <c r="D90" s="410" t="s">
        <v>582</v>
      </c>
      <c r="E90" s="771" t="s">
        <v>96</v>
      </c>
      <c r="F90" s="771" t="s">
        <v>588</v>
      </c>
      <c r="G90" s="772" t="s">
        <v>560</v>
      </c>
      <c r="H90" s="146">
        <f>VLOOKUP(G90,References!$B$7:$F$194,5,FALSE)</f>
        <v>58</v>
      </c>
    </row>
    <row r="91" spans="1:8" ht="16" x14ac:dyDescent="0.2">
      <c r="A91" s="834"/>
      <c r="B91" s="887"/>
      <c r="C91" s="127" t="s">
        <v>382</v>
      </c>
      <c r="D91" s="410" t="s">
        <v>582</v>
      </c>
      <c r="E91" s="771" t="s">
        <v>96</v>
      </c>
      <c r="F91" s="771" t="s">
        <v>588</v>
      </c>
      <c r="G91" s="772" t="s">
        <v>561</v>
      </c>
      <c r="H91" s="146">
        <f>VLOOKUP(G91,References!$B$7:$F$194,5,FALSE)</f>
        <v>57</v>
      </c>
    </row>
    <row r="92" spans="1:8" ht="16" x14ac:dyDescent="0.2">
      <c r="A92" s="834"/>
      <c r="B92" s="887"/>
      <c r="C92" s="127" t="s">
        <v>381</v>
      </c>
      <c r="D92" s="410" t="s">
        <v>582</v>
      </c>
      <c r="E92" s="771" t="s">
        <v>96</v>
      </c>
      <c r="F92" s="771" t="s">
        <v>588</v>
      </c>
      <c r="G92" s="772" t="s">
        <v>605</v>
      </c>
      <c r="H92" s="146">
        <f>VLOOKUP(G92,References!$B$7:$F$194,5,FALSE)</f>
        <v>46</v>
      </c>
    </row>
    <row r="93" spans="1:8" ht="16" x14ac:dyDescent="0.2">
      <c r="A93" s="834"/>
      <c r="B93" s="887"/>
      <c r="C93" s="127" t="s">
        <v>380</v>
      </c>
      <c r="D93" s="410" t="s">
        <v>582</v>
      </c>
      <c r="E93" s="771" t="s">
        <v>96</v>
      </c>
      <c r="F93" s="771" t="s">
        <v>588</v>
      </c>
      <c r="G93" s="772" t="s">
        <v>616</v>
      </c>
      <c r="H93" s="146">
        <f>VLOOKUP(G93,References!$B$7:$F$194,5,FALSE)</f>
        <v>84</v>
      </c>
    </row>
    <row r="94" spans="1:8" ht="16" x14ac:dyDescent="0.2">
      <c r="A94" s="834"/>
      <c r="B94" s="887"/>
      <c r="C94" s="127" t="s">
        <v>704</v>
      </c>
      <c r="D94" s="779" t="s">
        <v>582</v>
      </c>
      <c r="E94" s="771" t="s">
        <v>96</v>
      </c>
      <c r="F94" s="771" t="s">
        <v>588</v>
      </c>
      <c r="G94" s="772" t="s">
        <v>698</v>
      </c>
      <c r="H94" s="146">
        <f>VLOOKUP(G94,References!$B$7:$F$194,5,FALSE)</f>
        <v>47</v>
      </c>
    </row>
    <row r="95" spans="1:8" ht="16" x14ac:dyDescent="0.2">
      <c r="A95" s="834"/>
      <c r="B95" s="887"/>
      <c r="C95" s="127" t="s">
        <v>379</v>
      </c>
      <c r="D95" s="410" t="s">
        <v>582</v>
      </c>
      <c r="E95" s="771" t="s">
        <v>96</v>
      </c>
      <c r="F95" s="771" t="s">
        <v>588</v>
      </c>
      <c r="G95" s="772" t="s">
        <v>562</v>
      </c>
      <c r="H95" s="189">
        <f>VLOOKUP(G95,References!$B$7:$F$194,5,FALSE)</f>
        <v>60</v>
      </c>
    </row>
    <row r="96" spans="1:8" ht="16" x14ac:dyDescent="0.2">
      <c r="A96" s="833" t="s">
        <v>48</v>
      </c>
      <c r="B96" s="891" t="s">
        <v>49</v>
      </c>
      <c r="C96" s="126" t="s">
        <v>486</v>
      </c>
      <c r="D96" s="85" t="s">
        <v>580</v>
      </c>
      <c r="E96" s="774" t="s">
        <v>96</v>
      </c>
      <c r="F96" s="774" t="s">
        <v>587</v>
      </c>
      <c r="G96" s="775" t="s">
        <v>545</v>
      </c>
      <c r="H96" s="146">
        <f>VLOOKUP(G96,References!$B$7:$F$194,5,FALSE)</f>
        <v>30</v>
      </c>
    </row>
    <row r="97" spans="1:8" ht="16" x14ac:dyDescent="0.2">
      <c r="A97" s="834"/>
      <c r="B97" s="887"/>
      <c r="C97" s="127" t="s">
        <v>400</v>
      </c>
      <c r="D97" s="86" t="s">
        <v>580</v>
      </c>
      <c r="E97" s="771" t="s">
        <v>94</v>
      </c>
      <c r="F97" s="771" t="s">
        <v>587</v>
      </c>
      <c r="G97" s="772" t="s">
        <v>551</v>
      </c>
      <c r="H97" s="146">
        <f>VLOOKUP(G97,References!$B$7:$F$194,5,FALSE)</f>
        <v>27</v>
      </c>
    </row>
    <row r="98" spans="1:8" ht="16" x14ac:dyDescent="0.2">
      <c r="A98" s="834"/>
      <c r="B98" s="887"/>
      <c r="C98" s="127" t="s">
        <v>399</v>
      </c>
      <c r="D98" s="86" t="s">
        <v>580</v>
      </c>
      <c r="E98" s="771" t="s">
        <v>94</v>
      </c>
      <c r="F98" s="771" t="s">
        <v>587</v>
      </c>
      <c r="G98" s="772" t="s">
        <v>554</v>
      </c>
      <c r="H98" s="146">
        <f>VLOOKUP(G98,References!$B$7:$F$194,5,FALSE)</f>
        <v>62</v>
      </c>
    </row>
    <row r="99" spans="1:8" ht="16" x14ac:dyDescent="0.2">
      <c r="A99" s="834"/>
      <c r="B99" s="887"/>
      <c r="C99" s="127" t="s">
        <v>398</v>
      </c>
      <c r="D99" s="410" t="s">
        <v>581</v>
      </c>
      <c r="E99" s="771" t="s">
        <v>94</v>
      </c>
      <c r="F99" s="771" t="s">
        <v>588</v>
      </c>
      <c r="G99" s="772" t="s">
        <v>598</v>
      </c>
      <c r="H99" s="146">
        <f>VLOOKUP(G99,References!$B$7:$F$194,5,FALSE)</f>
        <v>5</v>
      </c>
    </row>
    <row r="100" spans="1:8" ht="16" x14ac:dyDescent="0.2">
      <c r="A100" s="834"/>
      <c r="B100" s="887"/>
      <c r="C100" s="127" t="s">
        <v>397</v>
      </c>
      <c r="D100" s="410" t="s">
        <v>582</v>
      </c>
      <c r="E100" s="771" t="s">
        <v>160</v>
      </c>
      <c r="F100" s="771" t="s">
        <v>588</v>
      </c>
      <c r="G100" s="772" t="s">
        <v>552</v>
      </c>
      <c r="H100" s="146">
        <f>VLOOKUP(G100,References!$B$7:$F$194,5,FALSE)</f>
        <v>16</v>
      </c>
    </row>
    <row r="101" spans="1:8" ht="16" x14ac:dyDescent="0.2">
      <c r="A101" s="834"/>
      <c r="B101" s="887"/>
      <c r="C101" s="127" t="s">
        <v>396</v>
      </c>
      <c r="D101" s="410" t="s">
        <v>582</v>
      </c>
      <c r="E101" s="771" t="s">
        <v>160</v>
      </c>
      <c r="F101" s="771" t="s">
        <v>588</v>
      </c>
      <c r="G101" s="772" t="s">
        <v>553</v>
      </c>
      <c r="H101" s="146">
        <f>VLOOKUP(G101,References!$B$7:$F$194,5,FALSE)</f>
        <v>3</v>
      </c>
    </row>
    <row r="102" spans="1:8" ht="16" x14ac:dyDescent="0.2">
      <c r="A102" s="834"/>
      <c r="B102" s="887"/>
      <c r="C102" s="127" t="s">
        <v>395</v>
      </c>
      <c r="D102" s="410" t="s">
        <v>582</v>
      </c>
      <c r="E102" s="771" t="s">
        <v>96</v>
      </c>
      <c r="F102" s="771" t="s">
        <v>588</v>
      </c>
      <c r="G102" s="772" t="s">
        <v>555</v>
      </c>
      <c r="H102" s="146">
        <f>VLOOKUP(G102,References!$B$7:$F$194,5,FALSE)</f>
        <v>56</v>
      </c>
    </row>
    <row r="103" spans="1:8" ht="16" x14ac:dyDescent="0.2">
      <c r="A103" s="834"/>
      <c r="B103" s="887"/>
      <c r="C103" s="127" t="s">
        <v>394</v>
      </c>
      <c r="D103" s="410" t="s">
        <v>582</v>
      </c>
      <c r="E103" s="771" t="s">
        <v>96</v>
      </c>
      <c r="F103" s="771" t="s">
        <v>588</v>
      </c>
      <c r="G103" s="772" t="s">
        <v>557</v>
      </c>
      <c r="H103" s="146">
        <f>VLOOKUP(G103,References!$B$7:$F$194,5,FALSE)</f>
        <v>61</v>
      </c>
    </row>
    <row r="104" spans="1:8" ht="16" x14ac:dyDescent="0.2">
      <c r="A104" s="834"/>
      <c r="B104" s="887"/>
      <c r="C104" s="127" t="s">
        <v>393</v>
      </c>
      <c r="D104" s="410" t="s">
        <v>582</v>
      </c>
      <c r="E104" s="771" t="s">
        <v>96</v>
      </c>
      <c r="F104" s="771" t="s">
        <v>588</v>
      </c>
      <c r="G104" s="772" t="s">
        <v>560</v>
      </c>
      <c r="H104" s="146">
        <f>VLOOKUP(G104,References!$B$7:$F$194,5,FALSE)</f>
        <v>58</v>
      </c>
    </row>
    <row r="105" spans="1:8" ht="16" x14ac:dyDescent="0.2">
      <c r="A105" s="834"/>
      <c r="B105" s="887"/>
      <c r="C105" s="127" t="s">
        <v>392</v>
      </c>
      <c r="D105" s="410" t="s">
        <v>582</v>
      </c>
      <c r="E105" s="771" t="s">
        <v>96</v>
      </c>
      <c r="F105" s="771" t="s">
        <v>588</v>
      </c>
      <c r="G105" s="772" t="s">
        <v>561</v>
      </c>
      <c r="H105" s="146">
        <f>VLOOKUP(G105,References!$B$7:$F$194,5,FALSE)</f>
        <v>57</v>
      </c>
    </row>
    <row r="106" spans="1:8" ht="16" x14ac:dyDescent="0.2">
      <c r="A106" s="834"/>
      <c r="B106" s="887"/>
      <c r="C106" s="127" t="s">
        <v>391</v>
      </c>
      <c r="D106" s="410" t="s">
        <v>582</v>
      </c>
      <c r="E106" s="771" t="s">
        <v>96</v>
      </c>
      <c r="F106" s="771" t="s">
        <v>588</v>
      </c>
      <c r="G106" s="772" t="s">
        <v>605</v>
      </c>
      <c r="H106" s="146">
        <f>VLOOKUP(G106,References!$B$7:$F$194,5,FALSE)</f>
        <v>46</v>
      </c>
    </row>
    <row r="107" spans="1:8" ht="16" x14ac:dyDescent="0.2">
      <c r="A107" s="834"/>
      <c r="B107" s="887"/>
      <c r="C107" s="127" t="s">
        <v>390</v>
      </c>
      <c r="D107" s="410" t="s">
        <v>582</v>
      </c>
      <c r="E107" s="771" t="s">
        <v>96</v>
      </c>
      <c r="F107" s="771" t="s">
        <v>588</v>
      </c>
      <c r="G107" s="772" t="s">
        <v>616</v>
      </c>
      <c r="H107" s="146">
        <f>VLOOKUP(G107,References!$B$7:$F$194,5,FALSE)</f>
        <v>84</v>
      </c>
    </row>
    <row r="108" spans="1:8" ht="16" x14ac:dyDescent="0.2">
      <c r="A108" s="850"/>
      <c r="B108" s="888"/>
      <c r="C108" s="128" t="s">
        <v>389</v>
      </c>
      <c r="D108" s="781" t="s">
        <v>582</v>
      </c>
      <c r="E108" s="776" t="s">
        <v>96</v>
      </c>
      <c r="F108" s="776" t="s">
        <v>588</v>
      </c>
      <c r="G108" s="777" t="s">
        <v>562</v>
      </c>
      <c r="H108" s="189">
        <f>VLOOKUP(G108,References!$B$7:$F$194,5,FALSE)</f>
        <v>60</v>
      </c>
    </row>
    <row r="109" spans="1:8" ht="16" x14ac:dyDescent="0.2">
      <c r="A109" s="834" t="s">
        <v>50</v>
      </c>
      <c r="B109" s="887" t="s">
        <v>51</v>
      </c>
      <c r="C109" s="127" t="s">
        <v>402</v>
      </c>
      <c r="D109" s="86" t="s">
        <v>580</v>
      </c>
      <c r="E109" s="771" t="s">
        <v>94</v>
      </c>
      <c r="F109" s="771" t="s">
        <v>587</v>
      </c>
      <c r="G109" s="772" t="s">
        <v>554</v>
      </c>
      <c r="H109" s="146">
        <f>VLOOKUP(G109,References!$B$7:$F$194,5,FALSE)</f>
        <v>62</v>
      </c>
    </row>
    <row r="110" spans="1:8" ht="16" x14ac:dyDescent="0.2">
      <c r="A110" s="834"/>
      <c r="B110" s="887"/>
      <c r="C110" s="127" t="s">
        <v>401</v>
      </c>
      <c r="D110" s="86" t="s">
        <v>580</v>
      </c>
      <c r="E110" s="771" t="s">
        <v>96</v>
      </c>
      <c r="F110" s="771" t="s">
        <v>589</v>
      </c>
      <c r="G110" s="772" t="s">
        <v>559</v>
      </c>
      <c r="H110" s="146">
        <f>VLOOKUP(G110,References!$B$7:$F$194,5,FALSE)</f>
        <v>86</v>
      </c>
    </row>
    <row r="111" spans="1:8" ht="16" x14ac:dyDescent="0.2">
      <c r="A111" s="834"/>
      <c r="B111" s="887"/>
      <c r="C111" s="127" t="s">
        <v>410</v>
      </c>
      <c r="D111" s="410" t="s">
        <v>581</v>
      </c>
      <c r="E111" s="771" t="s">
        <v>94</v>
      </c>
      <c r="F111" s="771" t="s">
        <v>588</v>
      </c>
      <c r="G111" s="772" t="s">
        <v>598</v>
      </c>
      <c r="H111" s="146">
        <f>VLOOKUP(G111,References!$B$7:$F$194,5,FALSE)</f>
        <v>5</v>
      </c>
    </row>
    <row r="112" spans="1:8" ht="16" x14ac:dyDescent="0.2">
      <c r="A112" s="834"/>
      <c r="B112" s="887"/>
      <c r="C112" s="127" t="s">
        <v>409</v>
      </c>
      <c r="D112" s="410" t="s">
        <v>582</v>
      </c>
      <c r="E112" s="771" t="s">
        <v>160</v>
      </c>
      <c r="F112" s="771" t="s">
        <v>588</v>
      </c>
      <c r="G112" s="772" t="s">
        <v>552</v>
      </c>
      <c r="H112" s="146">
        <f>VLOOKUP(G112,References!$B$7:$F$194,5,FALSE)</f>
        <v>16</v>
      </c>
    </row>
    <row r="113" spans="1:8" ht="16" x14ac:dyDescent="0.2">
      <c r="A113" s="834"/>
      <c r="B113" s="887"/>
      <c r="C113" s="127" t="s">
        <v>408</v>
      </c>
      <c r="D113" s="410" t="s">
        <v>582</v>
      </c>
      <c r="E113" s="771" t="s">
        <v>96</v>
      </c>
      <c r="F113" s="771" t="s">
        <v>588</v>
      </c>
      <c r="G113" s="772" t="s">
        <v>555</v>
      </c>
      <c r="H113" s="146">
        <f>VLOOKUP(G113,References!$B$7:$F$194,5,FALSE)</f>
        <v>56</v>
      </c>
    </row>
    <row r="114" spans="1:8" ht="16" x14ac:dyDescent="0.2">
      <c r="A114" s="834"/>
      <c r="B114" s="887"/>
      <c r="C114" s="127" t="s">
        <v>407</v>
      </c>
      <c r="D114" s="410" t="s">
        <v>582</v>
      </c>
      <c r="E114" s="771" t="s">
        <v>96</v>
      </c>
      <c r="F114" s="771" t="s">
        <v>588</v>
      </c>
      <c r="G114" s="772" t="s">
        <v>605</v>
      </c>
      <c r="H114" s="146">
        <f>VLOOKUP(G114,References!$B$7:$F$194,5,FALSE)</f>
        <v>46</v>
      </c>
    </row>
    <row r="115" spans="1:8" ht="16" x14ac:dyDescent="0.2">
      <c r="A115" s="834"/>
      <c r="B115" s="887"/>
      <c r="C115" s="127" t="s">
        <v>406</v>
      </c>
      <c r="D115" s="410" t="s">
        <v>582</v>
      </c>
      <c r="E115" s="771" t="s">
        <v>96</v>
      </c>
      <c r="F115" s="771" t="s">
        <v>588</v>
      </c>
      <c r="G115" s="772" t="s">
        <v>616</v>
      </c>
      <c r="H115" s="146">
        <f>VLOOKUP(G115,References!$B$7:$F$194,5,FALSE)</f>
        <v>84</v>
      </c>
    </row>
    <row r="116" spans="1:8" ht="16" x14ac:dyDescent="0.2">
      <c r="A116" s="834"/>
      <c r="B116" s="887"/>
      <c r="C116" s="127" t="s">
        <v>405</v>
      </c>
      <c r="D116" s="410" t="s">
        <v>582</v>
      </c>
      <c r="E116" s="771" t="s">
        <v>96</v>
      </c>
      <c r="F116" s="771" t="s">
        <v>588</v>
      </c>
      <c r="G116" s="772" t="s">
        <v>562</v>
      </c>
      <c r="H116" s="189">
        <f>VLOOKUP(G116,References!$B$7:$F$194,5,FALSE)</f>
        <v>60</v>
      </c>
    </row>
    <row r="117" spans="1:8" ht="16" x14ac:dyDescent="0.2">
      <c r="A117" s="833" t="s">
        <v>52</v>
      </c>
      <c r="B117" s="891" t="s">
        <v>53</v>
      </c>
      <c r="C117" s="126" t="s">
        <v>404</v>
      </c>
      <c r="D117" s="407" t="s">
        <v>581</v>
      </c>
      <c r="E117" s="774" t="s">
        <v>94</v>
      </c>
      <c r="F117" s="774" t="s">
        <v>588</v>
      </c>
      <c r="G117" s="775" t="s">
        <v>598</v>
      </c>
      <c r="H117" s="146">
        <f>VLOOKUP(G117,References!$B$7:$F$194,5,FALSE)</f>
        <v>5</v>
      </c>
    </row>
    <row r="118" spans="1:8" ht="16" x14ac:dyDescent="0.2">
      <c r="A118" s="850"/>
      <c r="B118" s="888"/>
      <c r="C118" s="128" t="s">
        <v>403</v>
      </c>
      <c r="D118" s="409" t="s">
        <v>582</v>
      </c>
      <c r="E118" s="776" t="s">
        <v>96</v>
      </c>
      <c r="F118" s="776" t="s">
        <v>588</v>
      </c>
      <c r="G118" s="777" t="s">
        <v>555</v>
      </c>
      <c r="H118" s="189">
        <f>VLOOKUP(G118,References!$B$7:$F$194,5,FALSE)</f>
        <v>56</v>
      </c>
    </row>
    <row r="119" spans="1:8" ht="16" x14ac:dyDescent="0.2">
      <c r="A119" s="834" t="s">
        <v>54</v>
      </c>
      <c r="B119" s="887" t="s">
        <v>55</v>
      </c>
      <c r="C119" s="129" t="s">
        <v>411</v>
      </c>
      <c r="D119" s="86" t="s">
        <v>580</v>
      </c>
      <c r="E119" s="771" t="s">
        <v>94</v>
      </c>
      <c r="F119" s="771" t="s">
        <v>587</v>
      </c>
      <c r="G119" s="772" t="s">
        <v>554</v>
      </c>
      <c r="H119" s="146">
        <f>VLOOKUP(G119,References!$B$7:$F$194,5,FALSE)</f>
        <v>62</v>
      </c>
    </row>
    <row r="120" spans="1:8" ht="17" thickBot="1" x14ac:dyDescent="0.25">
      <c r="A120" s="847"/>
      <c r="B120" s="895"/>
      <c r="C120" s="327" t="s">
        <v>412</v>
      </c>
      <c r="D120" s="338" t="s">
        <v>581</v>
      </c>
      <c r="E120" s="782" t="s">
        <v>94</v>
      </c>
      <c r="F120" s="782" t="s">
        <v>588</v>
      </c>
      <c r="G120" s="783" t="s">
        <v>598</v>
      </c>
      <c r="H120" s="146">
        <f>VLOOKUP(G120,References!$B$7:$F$194,5,FALSE)</f>
        <v>5</v>
      </c>
    </row>
    <row r="121" spans="1:8" ht="17" thickBot="1" x14ac:dyDescent="0.25">
      <c r="A121" s="784" t="s">
        <v>143</v>
      </c>
      <c r="B121" s="262" t="s">
        <v>142</v>
      </c>
      <c r="C121" s="785"/>
      <c r="D121" s="405"/>
      <c r="E121" s="785"/>
      <c r="F121" s="785"/>
      <c r="G121" s="785"/>
      <c r="H121" s="786"/>
    </row>
    <row r="122" spans="1:8" ht="16" x14ac:dyDescent="0.2">
      <c r="A122" s="846" t="s">
        <v>56</v>
      </c>
      <c r="B122" s="936" t="s">
        <v>57</v>
      </c>
      <c r="C122" s="328" t="s">
        <v>491</v>
      </c>
      <c r="D122" s="336" t="s">
        <v>580</v>
      </c>
      <c r="E122" s="768" t="s">
        <v>94</v>
      </c>
      <c r="F122" s="768" t="s">
        <v>589</v>
      </c>
      <c r="G122" s="769" t="s">
        <v>547</v>
      </c>
      <c r="H122" s="146">
        <f>VLOOKUP(G122,References!$B$7:$F$194,5,FALSE)</f>
        <v>54</v>
      </c>
    </row>
    <row r="123" spans="1:8" ht="16" x14ac:dyDescent="0.2">
      <c r="A123" s="834"/>
      <c r="B123" s="887"/>
      <c r="C123" s="770" t="s">
        <v>417</v>
      </c>
      <c r="D123" s="86" t="s">
        <v>580</v>
      </c>
      <c r="E123" s="771" t="s">
        <v>94</v>
      </c>
      <c r="F123" s="771" t="s">
        <v>589</v>
      </c>
      <c r="G123" s="772" t="s">
        <v>101</v>
      </c>
      <c r="H123" s="146">
        <f>VLOOKUP(G123,References!$B$7:$F$194,5,FALSE)</f>
        <v>22</v>
      </c>
    </row>
    <row r="124" spans="1:8" ht="16" x14ac:dyDescent="0.2">
      <c r="A124" s="834"/>
      <c r="B124" s="887"/>
      <c r="C124" s="770" t="s">
        <v>416</v>
      </c>
      <c r="D124" s="86" t="s">
        <v>580</v>
      </c>
      <c r="E124" s="771" t="s">
        <v>94</v>
      </c>
      <c r="F124" s="771" t="s">
        <v>587</v>
      </c>
      <c r="G124" s="772" t="s">
        <v>551</v>
      </c>
      <c r="H124" s="146">
        <f>VLOOKUP(G124,References!$B$7:$F$194,5,FALSE)</f>
        <v>27</v>
      </c>
    </row>
    <row r="125" spans="1:8" ht="16" x14ac:dyDescent="0.2">
      <c r="A125" s="834"/>
      <c r="B125" s="887"/>
      <c r="C125" s="770" t="s">
        <v>415</v>
      </c>
      <c r="D125" s="86" t="s">
        <v>580</v>
      </c>
      <c r="E125" s="771" t="s">
        <v>94</v>
      </c>
      <c r="F125" s="771" t="s">
        <v>587</v>
      </c>
      <c r="G125" s="772" t="s">
        <v>554</v>
      </c>
      <c r="H125" s="146">
        <f>VLOOKUP(G125,References!$B$7:$F$194,5,FALSE)</f>
        <v>62</v>
      </c>
    </row>
    <row r="126" spans="1:8" ht="16" x14ac:dyDescent="0.2">
      <c r="A126" s="834"/>
      <c r="B126" s="887"/>
      <c r="C126" s="770" t="s">
        <v>414</v>
      </c>
      <c r="D126" s="86" t="s">
        <v>580</v>
      </c>
      <c r="E126" s="771" t="s">
        <v>96</v>
      </c>
      <c r="F126" s="771" t="s">
        <v>589</v>
      </c>
      <c r="G126" s="772" t="s">
        <v>559</v>
      </c>
      <c r="H126" s="146">
        <f>VLOOKUP(G126,References!$B$7:$F$194,5,FALSE)</f>
        <v>86</v>
      </c>
    </row>
    <row r="127" spans="1:8" ht="16" x14ac:dyDescent="0.2">
      <c r="A127" s="834"/>
      <c r="B127" s="887"/>
      <c r="C127" s="127" t="s">
        <v>421</v>
      </c>
      <c r="D127" s="86" t="s">
        <v>581</v>
      </c>
      <c r="E127" s="771" t="s">
        <v>94</v>
      </c>
      <c r="F127" s="771" t="s">
        <v>588</v>
      </c>
      <c r="G127" s="772" t="s">
        <v>598</v>
      </c>
      <c r="H127" s="146">
        <f>VLOOKUP(G127,References!$B$7:$F$194,5,FALSE)</f>
        <v>5</v>
      </c>
    </row>
    <row r="128" spans="1:8" ht="16" x14ac:dyDescent="0.2">
      <c r="A128" s="834"/>
      <c r="B128" s="887"/>
      <c r="C128" s="127" t="s">
        <v>420</v>
      </c>
      <c r="D128" s="86" t="s">
        <v>582</v>
      </c>
      <c r="E128" s="771" t="s">
        <v>160</v>
      </c>
      <c r="F128" s="771" t="s">
        <v>588</v>
      </c>
      <c r="G128" s="772" t="s">
        <v>552</v>
      </c>
      <c r="H128" s="146">
        <f>VLOOKUP(G128,References!$B$7:$F$194,5,FALSE)</f>
        <v>16</v>
      </c>
    </row>
    <row r="129" spans="1:8" ht="15" customHeight="1" x14ac:dyDescent="0.2">
      <c r="A129" s="834"/>
      <c r="B129" s="887"/>
      <c r="C129" s="127" t="s">
        <v>419</v>
      </c>
      <c r="D129" s="86" t="s">
        <v>582</v>
      </c>
      <c r="E129" s="771" t="s">
        <v>96</v>
      </c>
      <c r="F129" s="771" t="s">
        <v>588</v>
      </c>
      <c r="G129" s="772" t="s">
        <v>597</v>
      </c>
      <c r="H129" s="146">
        <f>VLOOKUP(G129,References!$B$7:$F$194,5,FALSE)</f>
        <v>59</v>
      </c>
    </row>
    <row r="130" spans="1:8" ht="16" x14ac:dyDescent="0.2">
      <c r="A130" s="834"/>
      <c r="B130" s="887"/>
      <c r="C130" s="127" t="s">
        <v>418</v>
      </c>
      <c r="D130" s="86" t="s">
        <v>582</v>
      </c>
      <c r="E130" s="771" t="s">
        <v>96</v>
      </c>
      <c r="F130" s="771" t="s">
        <v>588</v>
      </c>
      <c r="G130" s="772" t="s">
        <v>560</v>
      </c>
      <c r="H130" s="189">
        <f>VLOOKUP(G130,References!$B$7:$F$194,5,FALSE)</f>
        <v>58</v>
      </c>
    </row>
    <row r="131" spans="1:8" ht="12" customHeight="1" x14ac:dyDescent="0.2">
      <c r="A131" s="758" t="s">
        <v>58</v>
      </c>
      <c r="B131" s="760" t="s">
        <v>59</v>
      </c>
      <c r="C131" s="316"/>
      <c r="D131" s="759"/>
      <c r="E131" s="787"/>
      <c r="F131" s="787"/>
      <c r="G131" s="788"/>
      <c r="H131" s="191"/>
    </row>
    <row r="132" spans="1:8" ht="16" x14ac:dyDescent="0.2">
      <c r="A132" s="834" t="s">
        <v>60</v>
      </c>
      <c r="B132" s="887" t="s">
        <v>61</v>
      </c>
      <c r="C132" s="127" t="s">
        <v>490</v>
      </c>
      <c r="D132" s="403" t="s">
        <v>580</v>
      </c>
      <c r="E132" s="789" t="s">
        <v>94</v>
      </c>
      <c r="F132" s="789" t="s">
        <v>587</v>
      </c>
      <c r="G132" s="772" t="s">
        <v>551</v>
      </c>
      <c r="H132" s="146">
        <f>VLOOKUP(G132,References!$B$7:$F$194,5,FALSE)</f>
        <v>27</v>
      </c>
    </row>
    <row r="133" spans="1:8" ht="16" x14ac:dyDescent="0.2">
      <c r="A133" s="834"/>
      <c r="B133" s="887"/>
      <c r="C133" s="127" t="s">
        <v>434</v>
      </c>
      <c r="D133" s="403" t="s">
        <v>580</v>
      </c>
      <c r="E133" s="789" t="s">
        <v>94</v>
      </c>
      <c r="F133" s="789" t="s">
        <v>587</v>
      </c>
      <c r="G133" s="772" t="s">
        <v>554</v>
      </c>
      <c r="H133" s="146">
        <f>VLOOKUP(G133,References!$B$7:$F$194,5,FALSE)</f>
        <v>62</v>
      </c>
    </row>
    <row r="134" spans="1:8" ht="16" x14ac:dyDescent="0.2">
      <c r="A134" s="834"/>
      <c r="B134" s="887"/>
      <c r="C134" s="127" t="s">
        <v>433</v>
      </c>
      <c r="D134" s="403" t="s">
        <v>580</v>
      </c>
      <c r="E134" s="789" t="s">
        <v>96</v>
      </c>
      <c r="F134" s="789" t="s">
        <v>589</v>
      </c>
      <c r="G134" s="772" t="s">
        <v>559</v>
      </c>
      <c r="H134" s="146">
        <f>VLOOKUP(G134,References!$B$7:$F$194,5,FALSE)</f>
        <v>86</v>
      </c>
    </row>
    <row r="135" spans="1:8" ht="16" x14ac:dyDescent="0.2">
      <c r="A135" s="834"/>
      <c r="B135" s="887"/>
      <c r="C135" s="127" t="s">
        <v>432</v>
      </c>
      <c r="D135" s="403" t="s">
        <v>581</v>
      </c>
      <c r="E135" s="789" t="s">
        <v>94</v>
      </c>
      <c r="F135" s="789" t="s">
        <v>588</v>
      </c>
      <c r="G135" s="772" t="s">
        <v>598</v>
      </c>
      <c r="H135" s="146">
        <f>VLOOKUP(G135,References!$B$7:$F$194,5,FALSE)</f>
        <v>5</v>
      </c>
    </row>
    <row r="136" spans="1:8" ht="16" x14ac:dyDescent="0.2">
      <c r="A136" s="834"/>
      <c r="B136" s="887"/>
      <c r="C136" s="127" t="s">
        <v>431</v>
      </c>
      <c r="D136" s="403" t="s">
        <v>582</v>
      </c>
      <c r="E136" s="789" t="s">
        <v>160</v>
      </c>
      <c r="F136" s="789" t="s">
        <v>588</v>
      </c>
      <c r="G136" s="772" t="s">
        <v>552</v>
      </c>
      <c r="H136" s="146">
        <f>VLOOKUP(G136,References!$B$7:$F$194,5,FALSE)</f>
        <v>16</v>
      </c>
    </row>
    <row r="137" spans="1:8" ht="16" x14ac:dyDescent="0.2">
      <c r="A137" s="834"/>
      <c r="B137" s="887"/>
      <c r="C137" s="127" t="s">
        <v>430</v>
      </c>
      <c r="D137" s="403" t="s">
        <v>582</v>
      </c>
      <c r="E137" s="789" t="s">
        <v>160</v>
      </c>
      <c r="F137" s="789" t="s">
        <v>588</v>
      </c>
      <c r="G137" s="772" t="s">
        <v>553</v>
      </c>
      <c r="H137" s="146">
        <f>VLOOKUP(G137,References!$B$7:$F$194,5,FALSE)</f>
        <v>3</v>
      </c>
    </row>
    <row r="138" spans="1:8" ht="16" x14ac:dyDescent="0.2">
      <c r="A138" s="834"/>
      <c r="B138" s="887"/>
      <c r="C138" s="127" t="s">
        <v>429</v>
      </c>
      <c r="D138" s="410" t="s">
        <v>582</v>
      </c>
      <c r="E138" s="789" t="s">
        <v>96</v>
      </c>
      <c r="F138" s="789" t="s">
        <v>588</v>
      </c>
      <c r="G138" s="773" t="s">
        <v>597</v>
      </c>
      <c r="H138" s="146">
        <f>VLOOKUP(G138,References!$B$7:$F$194,5,FALSE)</f>
        <v>59</v>
      </c>
    </row>
    <row r="139" spans="1:8" ht="16" x14ac:dyDescent="0.2">
      <c r="A139" s="834"/>
      <c r="B139" s="887"/>
      <c r="C139" s="127" t="s">
        <v>428</v>
      </c>
      <c r="D139" s="410" t="s">
        <v>582</v>
      </c>
      <c r="E139" s="789" t="s">
        <v>96</v>
      </c>
      <c r="F139" s="789" t="s">
        <v>588</v>
      </c>
      <c r="G139" s="772" t="s">
        <v>555</v>
      </c>
      <c r="H139" s="146">
        <f>VLOOKUP(G139,References!$B$7:$F$194,5,FALSE)</f>
        <v>56</v>
      </c>
    </row>
    <row r="140" spans="1:8" ht="16" x14ac:dyDescent="0.2">
      <c r="A140" s="834"/>
      <c r="B140" s="887"/>
      <c r="C140" s="127" t="s">
        <v>427</v>
      </c>
      <c r="D140" s="410" t="s">
        <v>582</v>
      </c>
      <c r="E140" s="789" t="s">
        <v>96</v>
      </c>
      <c r="F140" s="789" t="s">
        <v>588</v>
      </c>
      <c r="G140" s="772" t="s">
        <v>557</v>
      </c>
      <c r="H140" s="146">
        <f>VLOOKUP(G140,References!$B$7:$F$194,5,FALSE)</f>
        <v>61</v>
      </c>
    </row>
    <row r="141" spans="1:8" ht="16" x14ac:dyDescent="0.2">
      <c r="A141" s="834"/>
      <c r="B141" s="887"/>
      <c r="C141" s="127" t="s">
        <v>426</v>
      </c>
      <c r="D141" s="410" t="s">
        <v>582</v>
      </c>
      <c r="E141" s="789" t="s">
        <v>96</v>
      </c>
      <c r="F141" s="789" t="s">
        <v>588</v>
      </c>
      <c r="G141" s="772" t="s">
        <v>558</v>
      </c>
      <c r="H141" s="146">
        <f>VLOOKUP(G141,References!$B$7:$F$194,5,FALSE)</f>
        <v>20</v>
      </c>
    </row>
    <row r="142" spans="1:8" ht="16" x14ac:dyDescent="0.2">
      <c r="A142" s="834"/>
      <c r="B142" s="887"/>
      <c r="C142" s="127" t="s">
        <v>425</v>
      </c>
      <c r="D142" s="410" t="s">
        <v>582</v>
      </c>
      <c r="E142" s="789" t="s">
        <v>96</v>
      </c>
      <c r="F142" s="789" t="s">
        <v>588</v>
      </c>
      <c r="G142" s="772" t="s">
        <v>560</v>
      </c>
      <c r="H142" s="146">
        <f>VLOOKUP(G142,References!$B$7:$F$194,5,FALSE)</f>
        <v>58</v>
      </c>
    </row>
    <row r="143" spans="1:8" ht="16" x14ac:dyDescent="0.2">
      <c r="A143" s="834"/>
      <c r="B143" s="887"/>
      <c r="C143" s="127" t="s">
        <v>424</v>
      </c>
      <c r="D143" s="410" t="s">
        <v>582</v>
      </c>
      <c r="E143" s="789" t="s">
        <v>96</v>
      </c>
      <c r="F143" s="789" t="s">
        <v>588</v>
      </c>
      <c r="G143" s="772" t="s">
        <v>561</v>
      </c>
      <c r="H143" s="146">
        <f>VLOOKUP(G143,References!$B$7:$F$194,5,FALSE)</f>
        <v>57</v>
      </c>
    </row>
    <row r="144" spans="1:8" ht="16" x14ac:dyDescent="0.2">
      <c r="A144" s="834"/>
      <c r="B144" s="887"/>
      <c r="C144" s="127" t="s">
        <v>423</v>
      </c>
      <c r="D144" s="410" t="s">
        <v>582</v>
      </c>
      <c r="E144" s="789" t="s">
        <v>96</v>
      </c>
      <c r="F144" s="789" t="s">
        <v>588</v>
      </c>
      <c r="G144" s="772" t="s">
        <v>605</v>
      </c>
      <c r="H144" s="146">
        <f>VLOOKUP(G144,References!$B$7:$F$194,5,FALSE)</f>
        <v>46</v>
      </c>
    </row>
    <row r="145" spans="1:8" ht="16" x14ac:dyDescent="0.2">
      <c r="A145" s="834"/>
      <c r="B145" s="887"/>
      <c r="C145" s="127" t="s">
        <v>422</v>
      </c>
      <c r="D145" s="410" t="s">
        <v>582</v>
      </c>
      <c r="E145" s="789" t="s">
        <v>96</v>
      </c>
      <c r="F145" s="789" t="s">
        <v>588</v>
      </c>
      <c r="G145" s="772" t="s">
        <v>562</v>
      </c>
      <c r="H145" s="189">
        <f>VLOOKUP(G145,References!$B$7:$F$194,5,FALSE)</f>
        <v>60</v>
      </c>
    </row>
    <row r="146" spans="1:8" ht="16" x14ac:dyDescent="0.2">
      <c r="A146" s="833" t="s">
        <v>62</v>
      </c>
      <c r="B146" s="891" t="s">
        <v>63</v>
      </c>
      <c r="C146" s="126" t="s">
        <v>487</v>
      </c>
      <c r="D146" s="407" t="s">
        <v>582</v>
      </c>
      <c r="E146" s="774" t="s">
        <v>96</v>
      </c>
      <c r="F146" s="774" t="s">
        <v>588</v>
      </c>
      <c r="G146" s="775" t="s">
        <v>555</v>
      </c>
      <c r="H146" s="146">
        <f>VLOOKUP(G146,References!$B$7:$F$194,5,FALSE)</f>
        <v>56</v>
      </c>
    </row>
    <row r="147" spans="1:8" ht="16" x14ac:dyDescent="0.2">
      <c r="A147" s="834"/>
      <c r="B147" s="887"/>
      <c r="C147" s="127" t="s">
        <v>437</v>
      </c>
      <c r="D147" s="408" t="s">
        <v>582</v>
      </c>
      <c r="E147" s="771" t="s">
        <v>96</v>
      </c>
      <c r="F147" s="771" t="s">
        <v>588</v>
      </c>
      <c r="G147" s="772" t="s">
        <v>560</v>
      </c>
      <c r="H147" s="146">
        <f>VLOOKUP(G147,References!$B$7:$F$194,5,FALSE)</f>
        <v>58</v>
      </c>
    </row>
    <row r="148" spans="1:8" ht="16" x14ac:dyDescent="0.2">
      <c r="A148" s="834"/>
      <c r="B148" s="887"/>
      <c r="C148" s="127" t="s">
        <v>436</v>
      </c>
      <c r="D148" s="408" t="s">
        <v>582</v>
      </c>
      <c r="E148" s="771" t="s">
        <v>96</v>
      </c>
      <c r="F148" s="771" t="s">
        <v>588</v>
      </c>
      <c r="G148" s="772" t="s">
        <v>561</v>
      </c>
      <c r="H148" s="146">
        <f>VLOOKUP(G148,References!$B$7:$F$194,5,FALSE)</f>
        <v>57</v>
      </c>
    </row>
    <row r="149" spans="1:8" ht="16" x14ac:dyDescent="0.2">
      <c r="A149" s="850"/>
      <c r="B149" s="888"/>
      <c r="C149" s="128" t="s">
        <v>435</v>
      </c>
      <c r="D149" s="409" t="s">
        <v>582</v>
      </c>
      <c r="E149" s="776" t="s">
        <v>96</v>
      </c>
      <c r="F149" s="776" t="s">
        <v>588</v>
      </c>
      <c r="G149" s="777" t="s">
        <v>605</v>
      </c>
      <c r="H149" s="189">
        <f>VLOOKUP(G149,References!$B$7:$F$194,5,FALSE)</f>
        <v>46</v>
      </c>
    </row>
    <row r="150" spans="1:8" ht="16" x14ac:dyDescent="0.2">
      <c r="A150" s="838" t="s">
        <v>64</v>
      </c>
      <c r="B150" s="887" t="s">
        <v>65</v>
      </c>
      <c r="C150" s="127" t="s">
        <v>488</v>
      </c>
      <c r="D150" s="86" t="s">
        <v>580</v>
      </c>
      <c r="E150" s="771" t="s">
        <v>96</v>
      </c>
      <c r="F150" s="771" t="s">
        <v>587</v>
      </c>
      <c r="G150" s="772" t="s">
        <v>545</v>
      </c>
      <c r="H150" s="146">
        <f>VLOOKUP(G150,References!$B$7:$F$194,5,FALSE)</f>
        <v>30</v>
      </c>
    </row>
    <row r="151" spans="1:8" ht="16" x14ac:dyDescent="0.2">
      <c r="A151" s="838"/>
      <c r="B151" s="887"/>
      <c r="C151" s="127" t="s">
        <v>457</v>
      </c>
      <c r="D151" s="86" t="s">
        <v>580</v>
      </c>
      <c r="E151" s="771" t="s">
        <v>98</v>
      </c>
      <c r="F151" s="771" t="s">
        <v>589</v>
      </c>
      <c r="G151" s="772" t="s">
        <v>546</v>
      </c>
      <c r="H151" s="146">
        <f>VLOOKUP(G151,References!$B$7:$F$194,5,FALSE)</f>
        <v>35</v>
      </c>
    </row>
    <row r="152" spans="1:8" ht="16" x14ac:dyDescent="0.2">
      <c r="A152" s="838"/>
      <c r="B152" s="887"/>
      <c r="C152" s="127" t="s">
        <v>456</v>
      </c>
      <c r="D152" s="86" t="s">
        <v>580</v>
      </c>
      <c r="E152" s="771" t="s">
        <v>94</v>
      </c>
      <c r="F152" s="771" t="s">
        <v>589</v>
      </c>
      <c r="G152" s="772" t="s">
        <v>547</v>
      </c>
      <c r="H152" s="146">
        <f>VLOOKUP(G152,References!$B$7:$F$194,5,FALSE)</f>
        <v>54</v>
      </c>
    </row>
    <row r="153" spans="1:8" ht="16" x14ac:dyDescent="0.2">
      <c r="A153" s="838"/>
      <c r="B153" s="887"/>
      <c r="C153" s="127" t="s">
        <v>455</v>
      </c>
      <c r="D153" s="86" t="s">
        <v>580</v>
      </c>
      <c r="E153" s="771" t="s">
        <v>100</v>
      </c>
      <c r="F153" s="771" t="s">
        <v>589</v>
      </c>
      <c r="G153" s="772" t="s">
        <v>548</v>
      </c>
      <c r="H153" s="146">
        <f>VLOOKUP(G153,References!$B$7:$F$194,5,FALSE)</f>
        <v>14</v>
      </c>
    </row>
    <row r="154" spans="1:8" ht="16" x14ac:dyDescent="0.2">
      <c r="A154" s="838"/>
      <c r="B154" s="887"/>
      <c r="C154" s="127" t="s">
        <v>454</v>
      </c>
      <c r="D154" s="86" t="s">
        <v>580</v>
      </c>
      <c r="E154" s="771" t="s">
        <v>94</v>
      </c>
      <c r="F154" s="771" t="s">
        <v>589</v>
      </c>
      <c r="G154" s="772" t="s">
        <v>101</v>
      </c>
      <c r="H154" s="146">
        <f>VLOOKUP(G154,References!$B$7:$F$194,5,FALSE)</f>
        <v>22</v>
      </c>
    </row>
    <row r="155" spans="1:8" ht="16" x14ac:dyDescent="0.2">
      <c r="A155" s="838"/>
      <c r="B155" s="887"/>
      <c r="C155" s="127" t="s">
        <v>453</v>
      </c>
      <c r="D155" s="86" t="s">
        <v>580</v>
      </c>
      <c r="E155" s="771" t="s">
        <v>96</v>
      </c>
      <c r="F155" s="771" t="s">
        <v>589</v>
      </c>
      <c r="G155" s="772" t="s">
        <v>549</v>
      </c>
      <c r="H155" s="146">
        <f>VLOOKUP(G155,References!$B$7:$F$194,5,FALSE)</f>
        <v>4</v>
      </c>
    </row>
    <row r="156" spans="1:8" ht="16" x14ac:dyDescent="0.2">
      <c r="A156" s="838"/>
      <c r="B156" s="887"/>
      <c r="C156" s="127" t="s">
        <v>452</v>
      </c>
      <c r="D156" s="86" t="s">
        <v>580</v>
      </c>
      <c r="E156" s="771" t="s">
        <v>94</v>
      </c>
      <c r="F156" s="771" t="s">
        <v>587</v>
      </c>
      <c r="G156" s="772" t="s">
        <v>551</v>
      </c>
      <c r="H156" s="146">
        <f>VLOOKUP(G156,References!$B$7:$F$194,5,FALSE)</f>
        <v>27</v>
      </c>
    </row>
    <row r="157" spans="1:8" ht="16" x14ac:dyDescent="0.2">
      <c r="A157" s="838"/>
      <c r="B157" s="887"/>
      <c r="C157" s="127" t="s">
        <v>451</v>
      </c>
      <c r="D157" s="86" t="s">
        <v>580</v>
      </c>
      <c r="E157" s="771" t="s">
        <v>94</v>
      </c>
      <c r="F157" s="771" t="s">
        <v>587</v>
      </c>
      <c r="G157" s="772" t="s">
        <v>554</v>
      </c>
      <c r="H157" s="146">
        <f>VLOOKUP(G157,References!$B$7:$F$194,5,FALSE)</f>
        <v>62</v>
      </c>
    </row>
    <row r="158" spans="1:8" ht="16" x14ac:dyDescent="0.2">
      <c r="A158" s="838"/>
      <c r="B158" s="887"/>
      <c r="C158" s="127" t="s">
        <v>450</v>
      </c>
      <c r="D158" s="86" t="s">
        <v>580</v>
      </c>
      <c r="E158" s="771" t="s">
        <v>96</v>
      </c>
      <c r="F158" s="771" t="s">
        <v>589</v>
      </c>
      <c r="G158" s="772" t="s">
        <v>559</v>
      </c>
      <c r="H158" s="146">
        <f>VLOOKUP(G158,References!$B$7:$F$194,5,FALSE)</f>
        <v>86</v>
      </c>
    </row>
    <row r="159" spans="1:8" ht="16" x14ac:dyDescent="0.2">
      <c r="A159" s="838"/>
      <c r="B159" s="887"/>
      <c r="C159" s="127" t="s">
        <v>449</v>
      </c>
      <c r="D159" s="86" t="s">
        <v>580</v>
      </c>
      <c r="E159" s="771" t="s">
        <v>96</v>
      </c>
      <c r="F159" s="771" t="s">
        <v>588</v>
      </c>
      <c r="G159" s="772" t="s">
        <v>563</v>
      </c>
      <c r="H159" s="146">
        <f>VLOOKUP(G159,References!$B$7:$F$194,5,FALSE)</f>
        <v>15</v>
      </c>
    </row>
    <row r="160" spans="1:8" ht="16" x14ac:dyDescent="0.2">
      <c r="A160" s="838"/>
      <c r="B160" s="887"/>
      <c r="C160" s="127" t="s">
        <v>489</v>
      </c>
      <c r="D160" s="86" t="s">
        <v>582</v>
      </c>
      <c r="E160" s="771" t="s">
        <v>96</v>
      </c>
      <c r="F160" s="771" t="s">
        <v>588</v>
      </c>
      <c r="G160" s="772" t="s">
        <v>550</v>
      </c>
      <c r="H160" s="146">
        <f>VLOOKUP(G160,References!$B$7:$F$194,5,FALSE)</f>
        <v>44</v>
      </c>
    </row>
    <row r="161" spans="1:8" ht="16" x14ac:dyDescent="0.2">
      <c r="A161" s="838"/>
      <c r="B161" s="887"/>
      <c r="C161" s="127" t="s">
        <v>502</v>
      </c>
      <c r="D161" s="86" t="s">
        <v>581</v>
      </c>
      <c r="E161" s="771" t="s">
        <v>94</v>
      </c>
      <c r="F161" s="771" t="s">
        <v>588</v>
      </c>
      <c r="G161" s="772" t="s">
        <v>598</v>
      </c>
      <c r="H161" s="146">
        <f>VLOOKUP(G161,References!$B$7:$F$194,5,FALSE)</f>
        <v>5</v>
      </c>
    </row>
    <row r="162" spans="1:8" ht="16" x14ac:dyDescent="0.2">
      <c r="A162" s="838"/>
      <c r="B162" s="887"/>
      <c r="C162" s="127" t="s">
        <v>448</v>
      </c>
      <c r="D162" s="86" t="s">
        <v>582</v>
      </c>
      <c r="E162" s="771" t="s">
        <v>160</v>
      </c>
      <c r="F162" s="771" t="s">
        <v>588</v>
      </c>
      <c r="G162" s="772" t="s">
        <v>552</v>
      </c>
      <c r="H162" s="146">
        <f>VLOOKUP(G162,References!$B$7:$F$194,5,FALSE)</f>
        <v>16</v>
      </c>
    </row>
    <row r="163" spans="1:8" ht="16" x14ac:dyDescent="0.2">
      <c r="A163" s="838"/>
      <c r="B163" s="887"/>
      <c r="C163" s="127" t="s">
        <v>447</v>
      </c>
      <c r="D163" s="86" t="s">
        <v>583</v>
      </c>
      <c r="E163" s="771" t="s">
        <v>161</v>
      </c>
      <c r="F163" s="771" t="s">
        <v>586</v>
      </c>
      <c r="G163" s="772" t="s">
        <v>538</v>
      </c>
      <c r="H163" s="146">
        <f>VLOOKUP(G163,References!$B$7:$F$194,5,FALSE)</f>
        <v>80</v>
      </c>
    </row>
    <row r="164" spans="1:8" ht="16" x14ac:dyDescent="0.2">
      <c r="A164" s="838"/>
      <c r="B164" s="887"/>
      <c r="C164" s="127" t="s">
        <v>446</v>
      </c>
      <c r="D164" s="86" t="s">
        <v>582</v>
      </c>
      <c r="E164" s="771" t="s">
        <v>160</v>
      </c>
      <c r="F164" s="771" t="s">
        <v>588</v>
      </c>
      <c r="G164" s="772" t="s">
        <v>553</v>
      </c>
      <c r="H164" s="146">
        <f>VLOOKUP(G164,References!$B$7:$F$194,5,FALSE)</f>
        <v>3</v>
      </c>
    </row>
    <row r="165" spans="1:8" ht="16" x14ac:dyDescent="0.2">
      <c r="A165" s="838"/>
      <c r="B165" s="887"/>
      <c r="C165" s="127" t="s">
        <v>445</v>
      </c>
      <c r="D165" s="86" t="s">
        <v>582</v>
      </c>
      <c r="E165" s="771" t="s">
        <v>96</v>
      </c>
      <c r="F165" s="771" t="s">
        <v>588</v>
      </c>
      <c r="G165" s="773" t="s">
        <v>597</v>
      </c>
      <c r="H165" s="146">
        <f>VLOOKUP(G165,References!$B$7:$F$194,5,FALSE)</f>
        <v>59</v>
      </c>
    </row>
    <row r="166" spans="1:8" ht="16" x14ac:dyDescent="0.2">
      <c r="A166" s="838"/>
      <c r="B166" s="887"/>
      <c r="C166" s="127" t="s">
        <v>444</v>
      </c>
      <c r="D166" s="86" t="s">
        <v>582</v>
      </c>
      <c r="E166" s="771" t="s">
        <v>96</v>
      </c>
      <c r="F166" s="771" t="s">
        <v>588</v>
      </c>
      <c r="G166" s="772" t="s">
        <v>555</v>
      </c>
      <c r="H166" s="146">
        <f>VLOOKUP(G166,References!$B$7:$F$194,5,FALSE)</f>
        <v>56</v>
      </c>
    </row>
    <row r="167" spans="1:8" ht="16" x14ac:dyDescent="0.2">
      <c r="A167" s="838"/>
      <c r="B167" s="887"/>
      <c r="C167" s="127" t="s">
        <v>443</v>
      </c>
      <c r="D167" s="86" t="s">
        <v>582</v>
      </c>
      <c r="E167" s="771" t="s">
        <v>96</v>
      </c>
      <c r="F167" s="771" t="s">
        <v>588</v>
      </c>
      <c r="G167" s="772" t="s">
        <v>557</v>
      </c>
      <c r="H167" s="146">
        <f>VLOOKUP(G167,References!$B$7:$F$194,5,FALSE)</f>
        <v>61</v>
      </c>
    </row>
    <row r="168" spans="1:8" ht="16" x14ac:dyDescent="0.2">
      <c r="A168" s="838"/>
      <c r="B168" s="887"/>
      <c r="C168" s="127" t="s">
        <v>442</v>
      </c>
      <c r="D168" s="86" t="s">
        <v>582</v>
      </c>
      <c r="E168" s="771" t="s">
        <v>96</v>
      </c>
      <c r="F168" s="771" t="s">
        <v>588</v>
      </c>
      <c r="G168" s="772" t="s">
        <v>558</v>
      </c>
      <c r="H168" s="146">
        <f>VLOOKUP(G168,References!$B$7:$F$194,5,FALSE)</f>
        <v>20</v>
      </c>
    </row>
    <row r="169" spans="1:8" ht="16" x14ac:dyDescent="0.2">
      <c r="A169" s="838"/>
      <c r="B169" s="887"/>
      <c r="C169" s="127" t="s">
        <v>441</v>
      </c>
      <c r="D169" s="86" t="s">
        <v>582</v>
      </c>
      <c r="E169" s="771" t="s">
        <v>96</v>
      </c>
      <c r="F169" s="771" t="s">
        <v>588</v>
      </c>
      <c r="G169" s="772" t="s">
        <v>560</v>
      </c>
      <c r="H169" s="146">
        <f>VLOOKUP(G169,References!$B$7:$F$194,5,FALSE)</f>
        <v>58</v>
      </c>
    </row>
    <row r="170" spans="1:8" ht="16" x14ac:dyDescent="0.2">
      <c r="A170" s="838"/>
      <c r="B170" s="887"/>
      <c r="C170" s="127" t="s">
        <v>440</v>
      </c>
      <c r="D170" s="410" t="s">
        <v>582</v>
      </c>
      <c r="E170" s="771" t="s">
        <v>96</v>
      </c>
      <c r="F170" s="771" t="s">
        <v>588</v>
      </c>
      <c r="G170" s="772" t="s">
        <v>561</v>
      </c>
      <c r="H170" s="146">
        <f>VLOOKUP(G170,References!$B$7:$F$194,5,FALSE)</f>
        <v>57</v>
      </c>
    </row>
    <row r="171" spans="1:8" ht="16" x14ac:dyDescent="0.2">
      <c r="A171" s="838"/>
      <c r="B171" s="887"/>
      <c r="C171" s="127" t="s">
        <v>439</v>
      </c>
      <c r="D171" s="410" t="s">
        <v>582</v>
      </c>
      <c r="E171" s="771" t="s">
        <v>96</v>
      </c>
      <c r="F171" s="771" t="s">
        <v>588</v>
      </c>
      <c r="G171" s="772" t="s">
        <v>605</v>
      </c>
      <c r="H171" s="146">
        <f>VLOOKUP(G171,References!$B$7:$F$194,5,FALSE)</f>
        <v>46</v>
      </c>
    </row>
    <row r="172" spans="1:8" ht="16" x14ac:dyDescent="0.2">
      <c r="A172" s="838"/>
      <c r="B172" s="887"/>
      <c r="C172" s="127" t="s">
        <v>438</v>
      </c>
      <c r="D172" s="410" t="s">
        <v>582</v>
      </c>
      <c r="E172" s="771" t="s">
        <v>96</v>
      </c>
      <c r="F172" s="771" t="s">
        <v>588</v>
      </c>
      <c r="G172" s="772" t="s">
        <v>616</v>
      </c>
      <c r="H172" s="146">
        <f>VLOOKUP(G172,References!$B$7:$F$194,5,FALSE)</f>
        <v>84</v>
      </c>
    </row>
    <row r="173" spans="1:8" ht="16" x14ac:dyDescent="0.2">
      <c r="A173" s="838"/>
      <c r="B173" s="887"/>
      <c r="C173" s="127" t="s">
        <v>705</v>
      </c>
      <c r="D173" s="779" t="s">
        <v>582</v>
      </c>
      <c r="E173" s="771" t="s">
        <v>96</v>
      </c>
      <c r="F173" s="771" t="s">
        <v>588</v>
      </c>
      <c r="G173" s="772" t="s">
        <v>698</v>
      </c>
      <c r="H173" s="146">
        <f>VLOOKUP(G173,References!$B$7:$F$194,5,FALSE)</f>
        <v>47</v>
      </c>
    </row>
    <row r="174" spans="1:8" ht="16" x14ac:dyDescent="0.2">
      <c r="A174" s="838"/>
      <c r="B174" s="887"/>
      <c r="C174" s="127" t="s">
        <v>336</v>
      </c>
      <c r="D174" s="410" t="s">
        <v>582</v>
      </c>
      <c r="E174" s="771" t="s">
        <v>96</v>
      </c>
      <c r="F174" s="771" t="s">
        <v>588</v>
      </c>
      <c r="G174" s="772" t="s">
        <v>562</v>
      </c>
      <c r="H174" s="189">
        <f>VLOOKUP(G174,References!$B$7:$F$194,5,FALSE)</f>
        <v>60</v>
      </c>
    </row>
    <row r="175" spans="1:8" ht="16" x14ac:dyDescent="0.2">
      <c r="A175" s="325" t="s">
        <v>66</v>
      </c>
      <c r="B175" s="234" t="s">
        <v>67</v>
      </c>
      <c r="C175" s="316"/>
      <c r="D175" s="411"/>
      <c r="E175" s="787"/>
      <c r="F175" s="787"/>
      <c r="G175" s="790"/>
      <c r="H175" s="191"/>
    </row>
    <row r="176" spans="1:8" ht="16" x14ac:dyDescent="0.2">
      <c r="A176" s="834" t="s">
        <v>68</v>
      </c>
      <c r="B176" s="887" t="s">
        <v>69</v>
      </c>
      <c r="C176" s="129" t="s">
        <v>499</v>
      </c>
      <c r="D176" s="86" t="s">
        <v>580</v>
      </c>
      <c r="E176" s="771" t="s">
        <v>96</v>
      </c>
      <c r="F176" s="771" t="s">
        <v>587</v>
      </c>
      <c r="G176" s="772" t="s">
        <v>545</v>
      </c>
      <c r="H176" s="146">
        <f>VLOOKUP(G176,References!$B$7:$F$194,5,FALSE)</f>
        <v>30</v>
      </c>
    </row>
    <row r="177" spans="1:8" ht="17" thickBot="1" x14ac:dyDescent="0.25">
      <c r="A177" s="847"/>
      <c r="B177" s="895"/>
      <c r="C177" s="327" t="s">
        <v>481</v>
      </c>
      <c r="D177" s="338" t="s">
        <v>581</v>
      </c>
      <c r="E177" s="782" t="s">
        <v>94</v>
      </c>
      <c r="F177" s="782" t="s">
        <v>588</v>
      </c>
      <c r="G177" s="783" t="s">
        <v>598</v>
      </c>
      <c r="H177" s="146">
        <f>VLOOKUP(G177,References!$B$7:$F$194,5,FALSE)</f>
        <v>5</v>
      </c>
    </row>
    <row r="178" spans="1:8" ht="17" thickBot="1" x14ac:dyDescent="0.25">
      <c r="A178" s="784" t="s">
        <v>144</v>
      </c>
      <c r="B178" s="262" t="s">
        <v>145</v>
      </c>
      <c r="C178" s="785"/>
      <c r="D178" s="405"/>
      <c r="E178" s="785"/>
      <c r="F178" s="785"/>
      <c r="G178" s="785"/>
      <c r="H178" s="786"/>
    </row>
    <row r="179" spans="1:8" ht="16" x14ac:dyDescent="0.2">
      <c r="A179" s="512" t="s">
        <v>133</v>
      </c>
      <c r="B179" s="511" t="s">
        <v>132</v>
      </c>
      <c r="C179" s="791"/>
      <c r="D179" s="406"/>
      <c r="E179" s="768"/>
      <c r="F179" s="768"/>
      <c r="G179" s="792"/>
      <c r="H179" s="260"/>
    </row>
    <row r="180" spans="1:8" ht="17" thickBot="1" x14ac:dyDescent="0.25">
      <c r="A180" s="793" t="s">
        <v>1</v>
      </c>
      <c r="B180" s="283" t="s">
        <v>131</v>
      </c>
      <c r="C180" s="320" t="s">
        <v>374</v>
      </c>
      <c r="D180" s="404" t="s">
        <v>583</v>
      </c>
      <c r="E180" s="794" t="s">
        <v>161</v>
      </c>
      <c r="F180" s="794" t="s">
        <v>586</v>
      </c>
      <c r="G180" s="795" t="s">
        <v>535</v>
      </c>
      <c r="H180" s="146">
        <f>VLOOKUP(G180,References!$B$7:$F$194,5,FALSE)</f>
        <v>24</v>
      </c>
    </row>
    <row r="181" spans="1:8" ht="17" thickBot="1" x14ac:dyDescent="0.25">
      <c r="A181" s="784" t="s">
        <v>146</v>
      </c>
      <c r="B181" s="262" t="s">
        <v>147</v>
      </c>
      <c r="C181" s="785"/>
      <c r="D181" s="405"/>
      <c r="E181" s="785"/>
      <c r="F181" s="785"/>
      <c r="G181" s="785"/>
      <c r="H181" s="786"/>
    </row>
    <row r="182" spans="1:8" ht="16" x14ac:dyDescent="0.2">
      <c r="A182" s="512" t="s">
        <v>73</v>
      </c>
      <c r="B182" s="511" t="s">
        <v>70</v>
      </c>
      <c r="C182" s="791"/>
      <c r="D182" s="406"/>
      <c r="E182" s="768"/>
      <c r="F182" s="768"/>
      <c r="G182" s="792"/>
      <c r="H182" s="260"/>
    </row>
    <row r="183" spans="1:8" ht="16" x14ac:dyDescent="0.2">
      <c r="A183" s="833" t="s">
        <v>74</v>
      </c>
      <c r="B183" s="891" t="s">
        <v>71</v>
      </c>
      <c r="C183" s="126" t="s">
        <v>461</v>
      </c>
      <c r="D183" s="407" t="s">
        <v>581</v>
      </c>
      <c r="E183" s="774" t="s">
        <v>94</v>
      </c>
      <c r="F183" s="774" t="s">
        <v>588</v>
      </c>
      <c r="G183" s="775" t="s">
        <v>598</v>
      </c>
      <c r="H183" s="146">
        <f>VLOOKUP(G183,References!$B$7:$F$194,5,FALSE)</f>
        <v>5</v>
      </c>
    </row>
    <row r="184" spans="1:8" ht="16" x14ac:dyDescent="0.2">
      <c r="A184" s="834"/>
      <c r="B184" s="887"/>
      <c r="C184" s="127" t="s">
        <v>460</v>
      </c>
      <c r="D184" s="408" t="s">
        <v>582</v>
      </c>
      <c r="E184" s="771" t="s">
        <v>96</v>
      </c>
      <c r="F184" s="771" t="s">
        <v>588</v>
      </c>
      <c r="G184" s="772" t="s">
        <v>557</v>
      </c>
      <c r="H184" s="146">
        <f>VLOOKUP(G184,References!$B$7:$F$194,5,FALSE)</f>
        <v>61</v>
      </c>
    </row>
    <row r="185" spans="1:8" ht="16" x14ac:dyDescent="0.2">
      <c r="A185" s="834"/>
      <c r="B185" s="887"/>
      <c r="C185" s="127" t="s">
        <v>459</v>
      </c>
      <c r="D185" s="408" t="s">
        <v>582</v>
      </c>
      <c r="E185" s="771" t="s">
        <v>96</v>
      </c>
      <c r="F185" s="771" t="s">
        <v>588</v>
      </c>
      <c r="G185" s="772" t="s">
        <v>560</v>
      </c>
      <c r="H185" s="146">
        <f>VLOOKUP(G185,References!$B$7:$F$194,5,FALSE)</f>
        <v>58</v>
      </c>
    </row>
    <row r="186" spans="1:8" ht="16" x14ac:dyDescent="0.2">
      <c r="A186" s="834"/>
      <c r="B186" s="887"/>
      <c r="C186" s="127" t="s">
        <v>458</v>
      </c>
      <c r="D186" s="408" t="s">
        <v>582</v>
      </c>
      <c r="E186" s="771" t="s">
        <v>96</v>
      </c>
      <c r="F186" s="771" t="s">
        <v>588</v>
      </c>
      <c r="G186" s="772" t="s">
        <v>561</v>
      </c>
      <c r="H186" s="146">
        <f>VLOOKUP(G186,References!$B$7:$F$194,5,FALSE)</f>
        <v>57</v>
      </c>
    </row>
    <row r="187" spans="1:8" ht="16" x14ac:dyDescent="0.2">
      <c r="A187" s="850"/>
      <c r="B187" s="888"/>
      <c r="C187" s="128" t="s">
        <v>503</v>
      </c>
      <c r="D187" s="409" t="s">
        <v>582</v>
      </c>
      <c r="E187" s="776" t="s">
        <v>96</v>
      </c>
      <c r="F187" s="776" t="s">
        <v>588</v>
      </c>
      <c r="G187" s="777" t="s">
        <v>562</v>
      </c>
      <c r="H187" s="189">
        <f>VLOOKUP(G187,References!$B$7:$F$194,5,FALSE)</f>
        <v>60</v>
      </c>
    </row>
    <row r="188" spans="1:8" ht="16" x14ac:dyDescent="0.2">
      <c r="A188" s="471" t="s">
        <v>75</v>
      </c>
      <c r="B188" s="484" t="s">
        <v>72</v>
      </c>
      <c r="C188" s="129" t="s">
        <v>462</v>
      </c>
      <c r="D188" s="408" t="s">
        <v>581</v>
      </c>
      <c r="E188" s="771" t="s">
        <v>94</v>
      </c>
      <c r="F188" s="771" t="s">
        <v>588</v>
      </c>
      <c r="G188" s="772" t="s">
        <v>598</v>
      </c>
      <c r="H188" s="191">
        <f>VLOOKUP(G188,References!$B$7:$F$194,5,FALSE)</f>
        <v>5</v>
      </c>
    </row>
    <row r="189" spans="1:8" ht="17" thickBot="1" x14ac:dyDescent="0.25">
      <c r="A189" s="793" t="s">
        <v>191</v>
      </c>
      <c r="B189" s="283" t="s">
        <v>192</v>
      </c>
      <c r="C189" s="320"/>
      <c r="D189" s="404"/>
      <c r="E189" s="794"/>
      <c r="F189" s="794"/>
      <c r="G189" s="795"/>
      <c r="H189" s="146"/>
    </row>
    <row r="190" spans="1:8" ht="17" thickBot="1" x14ac:dyDescent="0.25">
      <c r="A190" s="784" t="s">
        <v>0</v>
      </c>
      <c r="B190" s="262" t="s">
        <v>158</v>
      </c>
      <c r="C190" s="785"/>
      <c r="D190" s="405"/>
      <c r="E190" s="785"/>
      <c r="F190" s="785"/>
      <c r="G190" s="785"/>
      <c r="H190" s="786"/>
    </row>
    <row r="191" spans="1:8" ht="16" x14ac:dyDescent="0.2">
      <c r="A191" s="846" t="s">
        <v>76</v>
      </c>
      <c r="B191" s="936" t="s">
        <v>108</v>
      </c>
      <c r="C191" s="330" t="s">
        <v>470</v>
      </c>
      <c r="D191" s="336" t="s">
        <v>580</v>
      </c>
      <c r="E191" s="768" t="s">
        <v>96</v>
      </c>
      <c r="F191" s="768" t="s">
        <v>589</v>
      </c>
      <c r="G191" s="769" t="s">
        <v>549</v>
      </c>
      <c r="H191" s="146">
        <f>VLOOKUP(G191,References!$B$7:$F$194,5,FALSE)</f>
        <v>4</v>
      </c>
    </row>
    <row r="192" spans="1:8" ht="16" x14ac:dyDescent="0.2">
      <c r="A192" s="834"/>
      <c r="B192" s="887"/>
      <c r="C192" s="127" t="s">
        <v>463</v>
      </c>
      <c r="D192" s="86" t="s">
        <v>580</v>
      </c>
      <c r="E192" s="771" t="s">
        <v>94</v>
      </c>
      <c r="F192" s="771" t="s">
        <v>587</v>
      </c>
      <c r="G192" s="772" t="s">
        <v>554</v>
      </c>
      <c r="H192" s="146">
        <f>VLOOKUP(G192,References!$B$7:$F$194,5,FALSE)</f>
        <v>62</v>
      </c>
    </row>
    <row r="193" spans="1:8" ht="16" x14ac:dyDescent="0.2">
      <c r="A193" s="834"/>
      <c r="B193" s="887"/>
      <c r="C193" s="127" t="s">
        <v>469</v>
      </c>
      <c r="D193" s="86" t="s">
        <v>581</v>
      </c>
      <c r="E193" s="771" t="s">
        <v>94</v>
      </c>
      <c r="F193" s="771" t="s">
        <v>588</v>
      </c>
      <c r="G193" s="772" t="s">
        <v>598</v>
      </c>
      <c r="H193" s="146">
        <f>VLOOKUP(G193,References!$B$7:$F$194,5,FALSE)</f>
        <v>5</v>
      </c>
    </row>
    <row r="194" spans="1:8" ht="16" x14ac:dyDescent="0.2">
      <c r="A194" s="834"/>
      <c r="B194" s="887"/>
      <c r="C194" s="127" t="s">
        <v>468</v>
      </c>
      <c r="D194" s="86" t="s">
        <v>582</v>
      </c>
      <c r="E194" s="771" t="s">
        <v>160</v>
      </c>
      <c r="F194" s="771" t="s">
        <v>588</v>
      </c>
      <c r="G194" s="772" t="s">
        <v>552</v>
      </c>
      <c r="H194" s="146">
        <f>VLOOKUP(G194,References!$B$7:$F$194,5,FALSE)</f>
        <v>16</v>
      </c>
    </row>
    <row r="195" spans="1:8" ht="16" x14ac:dyDescent="0.2">
      <c r="A195" s="834"/>
      <c r="B195" s="887"/>
      <c r="C195" s="127" t="s">
        <v>467</v>
      </c>
      <c r="D195" s="410" t="s">
        <v>582</v>
      </c>
      <c r="E195" s="771" t="s">
        <v>160</v>
      </c>
      <c r="F195" s="771" t="s">
        <v>588</v>
      </c>
      <c r="G195" s="772" t="s">
        <v>553</v>
      </c>
      <c r="H195" s="146">
        <f>VLOOKUP(G195,References!$B$7:$F$194,5,FALSE)</f>
        <v>3</v>
      </c>
    </row>
    <row r="196" spans="1:8" ht="16" x14ac:dyDescent="0.2">
      <c r="A196" s="834"/>
      <c r="B196" s="887"/>
      <c r="C196" s="127" t="s">
        <v>466</v>
      </c>
      <c r="D196" s="410" t="s">
        <v>582</v>
      </c>
      <c r="E196" s="771" t="s">
        <v>96</v>
      </c>
      <c r="F196" s="771" t="s">
        <v>588</v>
      </c>
      <c r="G196" s="772" t="s">
        <v>555</v>
      </c>
      <c r="H196" s="146">
        <f>VLOOKUP(G196,References!$B$7:$F$194,5,FALSE)</f>
        <v>56</v>
      </c>
    </row>
    <row r="197" spans="1:8" ht="16" x14ac:dyDescent="0.2">
      <c r="A197" s="834"/>
      <c r="B197" s="887"/>
      <c r="C197" s="127" t="s">
        <v>465</v>
      </c>
      <c r="D197" s="410" t="s">
        <v>582</v>
      </c>
      <c r="E197" s="771" t="s">
        <v>96</v>
      </c>
      <c r="F197" s="771" t="s">
        <v>588</v>
      </c>
      <c r="G197" s="772" t="s">
        <v>560</v>
      </c>
      <c r="H197" s="146">
        <f>VLOOKUP(G197,References!$B$7:$F$194,5,FALSE)</f>
        <v>58</v>
      </c>
    </row>
    <row r="198" spans="1:8" ht="16" x14ac:dyDescent="0.2">
      <c r="A198" s="834"/>
      <c r="B198" s="887"/>
      <c r="C198" s="127" t="s">
        <v>706</v>
      </c>
      <c r="D198" s="779" t="s">
        <v>582</v>
      </c>
      <c r="E198" s="771" t="s">
        <v>96</v>
      </c>
      <c r="F198" s="771" t="s">
        <v>588</v>
      </c>
      <c r="G198" s="772" t="s">
        <v>698</v>
      </c>
      <c r="H198" s="146">
        <f>VLOOKUP(G198,References!$B$7:$F$194,5,FALSE)</f>
        <v>47</v>
      </c>
    </row>
    <row r="199" spans="1:8" ht="16" x14ac:dyDescent="0.2">
      <c r="A199" s="834"/>
      <c r="B199" s="887"/>
      <c r="C199" s="127" t="s">
        <v>464</v>
      </c>
      <c r="D199" s="410" t="s">
        <v>582</v>
      </c>
      <c r="E199" s="771" t="s">
        <v>96</v>
      </c>
      <c r="F199" s="771" t="s">
        <v>588</v>
      </c>
      <c r="G199" s="772" t="s">
        <v>561</v>
      </c>
      <c r="H199" s="189">
        <f>VLOOKUP(G199,References!$B$7:$F$194,5,FALSE)</f>
        <v>57</v>
      </c>
    </row>
    <row r="200" spans="1:8" ht="16" x14ac:dyDescent="0.2">
      <c r="A200" s="325" t="s">
        <v>134</v>
      </c>
      <c r="B200" s="222" t="s">
        <v>116</v>
      </c>
      <c r="C200" s="316"/>
      <c r="D200" s="411"/>
      <c r="E200" s="787"/>
      <c r="F200" s="787"/>
      <c r="G200" s="790"/>
      <c r="H200" s="191"/>
    </row>
    <row r="201" spans="1:8" ht="17" thickBot="1" x14ac:dyDescent="0.25">
      <c r="A201" s="472" t="s">
        <v>135</v>
      </c>
      <c r="B201" s="217" t="s">
        <v>115</v>
      </c>
      <c r="C201" s="327" t="s">
        <v>492</v>
      </c>
      <c r="D201" s="412" t="s">
        <v>582</v>
      </c>
      <c r="E201" s="782" t="s">
        <v>96</v>
      </c>
      <c r="F201" s="782" t="s">
        <v>588</v>
      </c>
      <c r="G201" s="783" t="s">
        <v>557</v>
      </c>
      <c r="H201" s="146">
        <f>VLOOKUP(G201,References!$B$7:$F$194,5,FALSE)</f>
        <v>61</v>
      </c>
    </row>
    <row r="202" spans="1:8" ht="17" thickBot="1" x14ac:dyDescent="0.25">
      <c r="A202" s="784" t="s">
        <v>149</v>
      </c>
      <c r="B202" s="262" t="s">
        <v>148</v>
      </c>
      <c r="C202" s="785"/>
      <c r="D202" s="405"/>
      <c r="E202" s="785"/>
      <c r="F202" s="785"/>
      <c r="G202" s="785"/>
      <c r="H202" s="786"/>
    </row>
    <row r="203" spans="1:8" x14ac:dyDescent="0.2">
      <c r="A203" s="513" t="s">
        <v>119</v>
      </c>
      <c r="B203" s="210" t="s">
        <v>120</v>
      </c>
      <c r="C203" s="791"/>
      <c r="D203" s="406"/>
      <c r="E203" s="768"/>
      <c r="F203" s="768"/>
      <c r="G203" s="792"/>
      <c r="H203" s="260"/>
    </row>
    <row r="204" spans="1:8" ht="16" x14ac:dyDescent="0.2">
      <c r="A204" s="285" t="s">
        <v>111</v>
      </c>
      <c r="B204" s="222" t="s">
        <v>106</v>
      </c>
      <c r="C204" s="316"/>
      <c r="D204" s="411"/>
      <c r="E204" s="787"/>
      <c r="F204" s="787"/>
      <c r="G204" s="790"/>
      <c r="H204" s="191"/>
    </row>
    <row r="205" spans="1:8" ht="17" thickBot="1" x14ac:dyDescent="0.25">
      <c r="A205" s="478" t="s">
        <v>112</v>
      </c>
      <c r="B205" s="217" t="s">
        <v>105</v>
      </c>
      <c r="C205" s="327" t="s">
        <v>413</v>
      </c>
      <c r="D205" s="412" t="s">
        <v>583</v>
      </c>
      <c r="E205" s="782" t="s">
        <v>161</v>
      </c>
      <c r="F205" s="782" t="s">
        <v>586</v>
      </c>
      <c r="G205" s="783" t="s">
        <v>538</v>
      </c>
      <c r="H205" s="146">
        <f>VLOOKUP(G205,References!$B$7:$F$194,5,FALSE)</f>
        <v>80</v>
      </c>
    </row>
    <row r="206" spans="1:8" ht="17" thickBot="1" x14ac:dyDescent="0.25">
      <c r="A206" s="784" t="s">
        <v>138</v>
      </c>
      <c r="B206" s="262" t="s">
        <v>155</v>
      </c>
      <c r="C206" s="785"/>
      <c r="D206" s="405"/>
      <c r="E206" s="785"/>
      <c r="F206" s="785"/>
      <c r="G206" s="785"/>
      <c r="H206" s="786"/>
    </row>
    <row r="207" spans="1:8" ht="12" customHeight="1" x14ac:dyDescent="0.2">
      <c r="A207" s="513" t="s">
        <v>136</v>
      </c>
      <c r="B207" s="210" t="s">
        <v>137</v>
      </c>
      <c r="C207" s="791"/>
      <c r="D207" s="406"/>
      <c r="E207" s="768"/>
      <c r="F207" s="768"/>
      <c r="G207" s="792"/>
      <c r="H207" s="260"/>
    </row>
    <row r="208" spans="1:8" ht="16" x14ac:dyDescent="0.2">
      <c r="A208" s="841" t="s">
        <v>78</v>
      </c>
      <c r="B208" s="830" t="s">
        <v>77</v>
      </c>
      <c r="C208" s="315" t="s">
        <v>493</v>
      </c>
      <c r="D208" s="85" t="s">
        <v>580</v>
      </c>
      <c r="E208" s="774" t="s">
        <v>96</v>
      </c>
      <c r="F208" s="774" t="s">
        <v>587</v>
      </c>
      <c r="G208" s="775" t="s">
        <v>545</v>
      </c>
      <c r="H208" s="146">
        <f>VLOOKUP(G208,References!$B$7:$F$194,5,FALSE)</f>
        <v>30</v>
      </c>
    </row>
    <row r="209" spans="1:8" ht="16" x14ac:dyDescent="0.2">
      <c r="A209" s="838"/>
      <c r="B209" s="831"/>
      <c r="C209" s="127" t="s">
        <v>405</v>
      </c>
      <c r="D209" s="86" t="s">
        <v>582</v>
      </c>
      <c r="E209" s="771" t="s">
        <v>96</v>
      </c>
      <c r="F209" s="771" t="s">
        <v>588</v>
      </c>
      <c r="G209" s="772" t="s">
        <v>557</v>
      </c>
      <c r="H209" s="146">
        <f>VLOOKUP(G209,References!$B$7:$F$194,5,FALSE)</f>
        <v>61</v>
      </c>
    </row>
    <row r="210" spans="1:8" ht="16" x14ac:dyDescent="0.2">
      <c r="A210" s="842"/>
      <c r="B210" s="832"/>
      <c r="C210" s="128" t="s">
        <v>363</v>
      </c>
      <c r="D210" s="413" t="s">
        <v>582</v>
      </c>
      <c r="E210" s="776" t="s">
        <v>96</v>
      </c>
      <c r="F210" s="776" t="s">
        <v>588</v>
      </c>
      <c r="G210" s="777" t="s">
        <v>562</v>
      </c>
      <c r="H210" s="189">
        <f>VLOOKUP(G210,References!$B$7:$F$194,5,FALSE)</f>
        <v>60</v>
      </c>
    </row>
    <row r="211" spans="1:8" ht="16" x14ac:dyDescent="0.2">
      <c r="A211" s="838" t="s">
        <v>80</v>
      </c>
      <c r="B211" s="831" t="s">
        <v>79</v>
      </c>
      <c r="C211" s="127" t="s">
        <v>494</v>
      </c>
      <c r="D211" s="86" t="s">
        <v>580</v>
      </c>
      <c r="E211" s="771" t="s">
        <v>96</v>
      </c>
      <c r="F211" s="771" t="s">
        <v>587</v>
      </c>
      <c r="G211" s="772" t="s">
        <v>545</v>
      </c>
      <c r="H211" s="146">
        <f>VLOOKUP(G211,References!$B$7:$F$194,5,FALSE)</f>
        <v>30</v>
      </c>
    </row>
    <row r="212" spans="1:8" ht="16" x14ac:dyDescent="0.2">
      <c r="A212" s="838"/>
      <c r="B212" s="831"/>
      <c r="C212" s="127" t="s">
        <v>495</v>
      </c>
      <c r="D212" s="410" t="s">
        <v>582</v>
      </c>
      <c r="E212" s="771" t="s">
        <v>160</v>
      </c>
      <c r="F212" s="771" t="s">
        <v>588</v>
      </c>
      <c r="G212" s="772" t="s">
        <v>553</v>
      </c>
      <c r="H212" s="146">
        <f>VLOOKUP(G212,References!$B$7:$F$194,5,FALSE)</f>
        <v>3</v>
      </c>
    </row>
    <row r="213" spans="1:8" ht="16" x14ac:dyDescent="0.2">
      <c r="A213" s="838"/>
      <c r="B213" s="831"/>
      <c r="C213" s="127" t="s">
        <v>473</v>
      </c>
      <c r="D213" s="410" t="s">
        <v>582</v>
      </c>
      <c r="E213" s="771" t="s">
        <v>96</v>
      </c>
      <c r="F213" s="771" t="s">
        <v>588</v>
      </c>
      <c r="G213" s="772" t="s">
        <v>557</v>
      </c>
      <c r="H213" s="146">
        <f>VLOOKUP(G213,References!$B$7:$F$194,5,FALSE)</f>
        <v>61</v>
      </c>
    </row>
    <row r="214" spans="1:8" ht="16" x14ac:dyDescent="0.2">
      <c r="A214" s="838"/>
      <c r="B214" s="831"/>
      <c r="C214" s="127" t="s">
        <v>472</v>
      </c>
      <c r="D214" s="410" t="s">
        <v>582</v>
      </c>
      <c r="E214" s="771" t="s">
        <v>96</v>
      </c>
      <c r="F214" s="771" t="s">
        <v>588</v>
      </c>
      <c r="G214" s="772" t="s">
        <v>558</v>
      </c>
      <c r="H214" s="146">
        <f>VLOOKUP(G214,References!$B$7:$F$194,5,FALSE)</f>
        <v>20</v>
      </c>
    </row>
    <row r="215" spans="1:8" ht="17" thickBot="1" x14ac:dyDescent="0.25">
      <c r="A215" s="853"/>
      <c r="B215" s="845"/>
      <c r="C215" s="796" t="s">
        <v>471</v>
      </c>
      <c r="D215" s="414" t="s">
        <v>582</v>
      </c>
      <c r="E215" s="782" t="s">
        <v>96</v>
      </c>
      <c r="F215" s="782" t="s">
        <v>588</v>
      </c>
      <c r="G215" s="783" t="s">
        <v>562</v>
      </c>
      <c r="H215" s="146">
        <f>VLOOKUP(G215,References!$B$7:$F$194,5,FALSE)</f>
        <v>60</v>
      </c>
    </row>
    <row r="216" spans="1:8" ht="17" thickBot="1" x14ac:dyDescent="0.25">
      <c r="A216" s="784" t="s">
        <v>139</v>
      </c>
      <c r="B216" s="262" t="s">
        <v>150</v>
      </c>
      <c r="C216" s="785"/>
      <c r="D216" s="405"/>
      <c r="E216" s="785"/>
      <c r="F216" s="785"/>
      <c r="G216" s="785"/>
      <c r="H216" s="786"/>
    </row>
    <row r="217" spans="1:8" ht="15" customHeight="1" x14ac:dyDescent="0.2">
      <c r="A217" s="837" t="s">
        <v>82</v>
      </c>
      <c r="B217" s="939" t="s">
        <v>81</v>
      </c>
      <c r="C217" s="330" t="s">
        <v>475</v>
      </c>
      <c r="D217" s="336" t="s">
        <v>580</v>
      </c>
      <c r="E217" s="768" t="s">
        <v>92</v>
      </c>
      <c r="F217" s="768" t="s">
        <v>589</v>
      </c>
      <c r="G217" s="769" t="s">
        <v>508</v>
      </c>
      <c r="H217" s="146">
        <f>VLOOKUP(G217,References!$B$7:$F$194,5,FALSE)</f>
        <v>51</v>
      </c>
    </row>
    <row r="218" spans="1:8" ht="15" customHeight="1" x14ac:dyDescent="0.2">
      <c r="A218" s="838"/>
      <c r="B218" s="938"/>
      <c r="C218" s="129" t="s">
        <v>474</v>
      </c>
      <c r="D218" s="86" t="s">
        <v>583</v>
      </c>
      <c r="E218" s="771" t="s">
        <v>161</v>
      </c>
      <c r="F218" s="771" t="s">
        <v>586</v>
      </c>
      <c r="G218" s="772" t="s">
        <v>543</v>
      </c>
      <c r="H218" s="189">
        <f>VLOOKUP(G218,References!$B$7:$F$194,5,FALSE)</f>
        <v>75</v>
      </c>
    </row>
    <row r="219" spans="1:8" ht="20.25" customHeight="1" x14ac:dyDescent="0.2">
      <c r="A219" s="285" t="s">
        <v>84</v>
      </c>
      <c r="B219" s="222" t="s">
        <v>83</v>
      </c>
      <c r="C219" s="316" t="s">
        <v>496</v>
      </c>
      <c r="D219" s="339" t="s">
        <v>580</v>
      </c>
      <c r="E219" s="787" t="s">
        <v>92</v>
      </c>
      <c r="F219" s="787" t="s">
        <v>589</v>
      </c>
      <c r="G219" s="797" t="s">
        <v>508</v>
      </c>
      <c r="H219" s="191">
        <f>VLOOKUP(G219,References!$B$7:$F$66,5,FALSE)</f>
        <v>51</v>
      </c>
    </row>
    <row r="220" spans="1:8" ht="16" x14ac:dyDescent="0.2">
      <c r="A220" s="838" t="s">
        <v>86</v>
      </c>
      <c r="B220" s="938" t="s">
        <v>85</v>
      </c>
      <c r="C220" s="127" t="s">
        <v>497</v>
      </c>
      <c r="D220" s="86" t="s">
        <v>580</v>
      </c>
      <c r="E220" s="771" t="s">
        <v>94</v>
      </c>
      <c r="F220" s="771" t="s">
        <v>589</v>
      </c>
      <c r="G220" s="772" t="s">
        <v>507</v>
      </c>
      <c r="H220" s="146">
        <f>VLOOKUP(G220,References!$B$7:$F$194,5,FALSE)</f>
        <v>50</v>
      </c>
    </row>
    <row r="221" spans="1:8" ht="16" x14ac:dyDescent="0.2">
      <c r="A221" s="838"/>
      <c r="B221" s="938"/>
      <c r="C221" s="129" t="s">
        <v>369</v>
      </c>
      <c r="D221" s="86" t="s">
        <v>583</v>
      </c>
      <c r="E221" s="771" t="s">
        <v>161</v>
      </c>
      <c r="F221" s="771" t="s">
        <v>586</v>
      </c>
      <c r="G221" s="772" t="s">
        <v>538</v>
      </c>
      <c r="H221" s="146">
        <f>VLOOKUP(G221,References!$B$7:$F$194,5,FALSE)</f>
        <v>80</v>
      </c>
    </row>
    <row r="222" spans="1:8" ht="16" customHeight="1" thickBot="1" x14ac:dyDescent="0.25">
      <c r="A222" s="324" t="s">
        <v>88</v>
      </c>
      <c r="B222" s="284" t="s">
        <v>87</v>
      </c>
      <c r="C222" s="320" t="s">
        <v>498</v>
      </c>
      <c r="D222" s="359" t="s">
        <v>580</v>
      </c>
      <c r="E222" s="794" t="s">
        <v>92</v>
      </c>
      <c r="F222" s="794" t="s">
        <v>589</v>
      </c>
      <c r="G222" s="795" t="s">
        <v>508</v>
      </c>
      <c r="H222" s="146">
        <f>VLOOKUP(G222,References!$B$7:$F$194,5,FALSE)</f>
        <v>51</v>
      </c>
    </row>
    <row r="223" spans="1:8" ht="17" thickBot="1" x14ac:dyDescent="0.25">
      <c r="A223" s="784" t="s">
        <v>187</v>
      </c>
      <c r="B223" s="262" t="s">
        <v>186</v>
      </c>
      <c r="C223" s="785"/>
      <c r="D223" s="405"/>
      <c r="E223" s="785"/>
      <c r="F223" s="785"/>
      <c r="G223" s="785"/>
      <c r="H223" s="786"/>
    </row>
    <row r="224" spans="1:8" ht="17.25" customHeight="1" x14ac:dyDescent="0.2">
      <c r="A224" s="846" t="s">
        <v>130</v>
      </c>
      <c r="B224" s="936" t="s">
        <v>844</v>
      </c>
      <c r="C224" s="798" t="s">
        <v>477</v>
      </c>
      <c r="D224" s="406" t="s">
        <v>583</v>
      </c>
      <c r="E224" s="768" t="s">
        <v>161</v>
      </c>
      <c r="F224" s="768" t="s">
        <v>586</v>
      </c>
      <c r="G224" s="769" t="s">
        <v>535</v>
      </c>
      <c r="H224" s="146">
        <f>VLOOKUP(G224,References!$B$7:$F$194,5,FALSE)</f>
        <v>24</v>
      </c>
    </row>
    <row r="225" spans="1:8" ht="16" x14ac:dyDescent="0.2">
      <c r="A225" s="834"/>
      <c r="B225" s="887"/>
      <c r="C225" s="799" t="s">
        <v>476</v>
      </c>
      <c r="D225" s="408" t="s">
        <v>583</v>
      </c>
      <c r="E225" s="771" t="s">
        <v>161</v>
      </c>
      <c r="F225" s="771" t="s">
        <v>586</v>
      </c>
      <c r="G225" s="772" t="s">
        <v>538</v>
      </c>
      <c r="H225" s="189">
        <f>VLOOKUP(G225,References!$B$7:$F$194,5,FALSE)</f>
        <v>80</v>
      </c>
    </row>
    <row r="226" spans="1:8" x14ac:dyDescent="0.2">
      <c r="A226" s="223" t="s">
        <v>180</v>
      </c>
      <c r="B226" s="220" t="s">
        <v>182</v>
      </c>
      <c r="C226" s="316"/>
      <c r="D226" s="411"/>
      <c r="E226" s="787"/>
      <c r="F226" s="787"/>
      <c r="G226" s="800"/>
      <c r="H226" s="191"/>
    </row>
    <row r="227" spans="1:8" x14ac:dyDescent="0.2">
      <c r="A227" s="213" t="s">
        <v>181</v>
      </c>
      <c r="B227" s="209" t="s">
        <v>183</v>
      </c>
      <c r="C227" s="129"/>
      <c r="D227" s="408"/>
      <c r="E227" s="771"/>
      <c r="F227" s="771"/>
      <c r="G227" s="801"/>
      <c r="H227" s="191"/>
    </row>
    <row r="228" spans="1:8" ht="17" thickBot="1" x14ac:dyDescent="0.25">
      <c r="A228" s="254" t="s">
        <v>174</v>
      </c>
      <c r="B228" s="317" t="s">
        <v>175</v>
      </c>
      <c r="C228" s="320"/>
      <c r="D228" s="404"/>
      <c r="E228" s="794"/>
      <c r="F228" s="794"/>
      <c r="G228" s="802"/>
      <c r="H228" s="146"/>
    </row>
    <row r="229" spans="1:8" ht="17" thickBot="1" x14ac:dyDescent="0.25">
      <c r="A229" s="784" t="s">
        <v>188</v>
      </c>
      <c r="B229" s="262" t="s">
        <v>189</v>
      </c>
      <c r="C229" s="785"/>
      <c r="D229" s="405"/>
      <c r="E229" s="785"/>
      <c r="F229" s="785"/>
      <c r="G229" s="785"/>
      <c r="H229" s="786"/>
    </row>
    <row r="230" spans="1:8" ht="32" x14ac:dyDescent="0.2">
      <c r="A230" s="512" t="s">
        <v>124</v>
      </c>
      <c r="B230" s="514" t="s">
        <v>919</v>
      </c>
      <c r="C230" s="791" t="s">
        <v>479</v>
      </c>
      <c r="D230" s="406" t="s">
        <v>583</v>
      </c>
      <c r="E230" s="768" t="s">
        <v>161</v>
      </c>
      <c r="F230" s="768" t="s">
        <v>586</v>
      </c>
      <c r="G230" s="769" t="s">
        <v>538</v>
      </c>
      <c r="H230" s="260">
        <f>VLOOKUP(G230,References!$B$7:$F$194,5,FALSE)</f>
        <v>80</v>
      </c>
    </row>
    <row r="231" spans="1:8" ht="32" x14ac:dyDescent="0.2">
      <c r="A231" s="325" t="s">
        <v>125</v>
      </c>
      <c r="B231" s="234" t="s">
        <v>920</v>
      </c>
      <c r="C231" s="316" t="s">
        <v>480</v>
      </c>
      <c r="D231" s="411" t="s">
        <v>583</v>
      </c>
      <c r="E231" s="787" t="s">
        <v>161</v>
      </c>
      <c r="F231" s="787" t="s">
        <v>586</v>
      </c>
      <c r="G231" s="797" t="s">
        <v>538</v>
      </c>
      <c r="H231" s="191">
        <f>VLOOKUP(G231,References!$B$7:$F$194,5,FALSE)</f>
        <v>80</v>
      </c>
    </row>
    <row r="232" spans="1:8" ht="17" thickBot="1" x14ac:dyDescent="0.25">
      <c r="A232" s="214" t="s">
        <v>177</v>
      </c>
      <c r="B232" s="217" t="s">
        <v>178</v>
      </c>
      <c r="C232" s="327"/>
      <c r="D232" s="412"/>
      <c r="E232" s="782"/>
      <c r="F232" s="782"/>
      <c r="G232" s="803"/>
      <c r="H232" s="146"/>
    </row>
    <row r="233" spans="1:8" ht="16" thickBot="1" x14ac:dyDescent="0.25">
      <c r="A233" s="784" t="s">
        <v>190</v>
      </c>
      <c r="B233" s="785"/>
      <c r="C233" s="785"/>
      <c r="D233" s="405"/>
      <c r="E233" s="785"/>
      <c r="F233" s="785"/>
      <c r="G233" s="785"/>
      <c r="H233" s="786"/>
    </row>
    <row r="234" spans="1:8" ht="17" thickBot="1" x14ac:dyDescent="0.25">
      <c r="A234" s="326" t="s">
        <v>123</v>
      </c>
      <c r="B234" s="269" t="s">
        <v>122</v>
      </c>
      <c r="C234" s="804" t="s">
        <v>478</v>
      </c>
      <c r="D234" s="415" t="s">
        <v>583</v>
      </c>
      <c r="E234" s="805" t="s">
        <v>161</v>
      </c>
      <c r="F234" s="805" t="s">
        <v>586</v>
      </c>
      <c r="G234" s="806" t="s">
        <v>535</v>
      </c>
      <c r="H234" s="150">
        <f>VLOOKUP(G234,References!$B$7:$F$194,5,FALSE)</f>
        <v>24</v>
      </c>
    </row>
    <row r="235" spans="1:8" x14ac:dyDescent="0.2">
      <c r="A235" s="8"/>
      <c r="B235" s="5"/>
    </row>
    <row r="236" spans="1:8" ht="16" x14ac:dyDescent="0.2">
      <c r="A236" s="93" t="s">
        <v>730</v>
      </c>
    </row>
    <row r="237" spans="1:8" x14ac:dyDescent="0.2">
      <c r="A237" s="17" t="s">
        <v>841</v>
      </c>
    </row>
    <row r="238" spans="1:8" x14ac:dyDescent="0.2">
      <c r="A238" s="2" t="s">
        <v>842</v>
      </c>
    </row>
    <row r="239" spans="1:8" s="6" customFormat="1" ht="17" x14ac:dyDescent="0.25">
      <c r="A239" s="2" t="s">
        <v>847</v>
      </c>
      <c r="B239" s="3"/>
      <c r="C239" s="422"/>
      <c r="H239" s="5"/>
    </row>
    <row r="240" spans="1:8" x14ac:dyDescent="0.2">
      <c r="A240" s="17" t="s">
        <v>113</v>
      </c>
    </row>
    <row r="241" spans="1:37" s="69" customFormat="1" x14ac:dyDescent="0.2">
      <c r="A241" s="10" t="s">
        <v>153</v>
      </c>
      <c r="B241" s="3"/>
      <c r="C241" s="32"/>
      <c r="D241" s="41"/>
      <c r="E241" s="6"/>
      <c r="F241" s="6"/>
      <c r="G241" s="41"/>
      <c r="H241" s="331"/>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row>
    <row r="243" spans="1:37" ht="16" x14ac:dyDescent="0.2">
      <c r="A243" s="93" t="s">
        <v>579</v>
      </c>
    </row>
    <row r="244" spans="1:37" ht="16" x14ac:dyDescent="0.2">
      <c r="A244" s="93" t="s">
        <v>922</v>
      </c>
    </row>
    <row r="245" spans="1:37" ht="16" x14ac:dyDescent="0.2">
      <c r="A245" s="93" t="s">
        <v>810</v>
      </c>
    </row>
    <row r="246" spans="1:37" ht="16" x14ac:dyDescent="0.2">
      <c r="A246" s="93" t="s">
        <v>732</v>
      </c>
    </row>
    <row r="247" spans="1:37" ht="16" x14ac:dyDescent="0.2">
      <c r="A247" s="93" t="s">
        <v>809</v>
      </c>
    </row>
    <row r="248" spans="1:37" x14ac:dyDescent="0.2">
      <c r="A248" s="93"/>
    </row>
    <row r="250" spans="1:37" x14ac:dyDescent="0.2">
      <c r="A250" s="93"/>
    </row>
    <row r="251" spans="1:37" x14ac:dyDescent="0.2">
      <c r="A251" s="93"/>
    </row>
    <row r="252" spans="1:37" x14ac:dyDescent="0.2">
      <c r="A252" s="93"/>
    </row>
    <row r="253" spans="1:37" x14ac:dyDescent="0.2">
      <c r="A253" s="93"/>
    </row>
    <row r="254" spans="1:37" x14ac:dyDescent="0.2">
      <c r="A254" s="11"/>
    </row>
    <row r="255" spans="1:37" x14ac:dyDescent="0.2">
      <c r="A255" s="93"/>
    </row>
    <row r="264" spans="7:9" x14ac:dyDescent="0.2">
      <c r="G264" s="432"/>
      <c r="I264" s="432"/>
    </row>
    <row r="265" spans="7:9" x14ac:dyDescent="0.2">
      <c r="G265" s="432"/>
      <c r="I265" s="432"/>
    </row>
    <row r="266" spans="7:9" x14ac:dyDescent="0.2">
      <c r="G266" s="432"/>
      <c r="I266" s="432"/>
    </row>
    <row r="267" spans="7:9" x14ac:dyDescent="0.2">
      <c r="G267" s="432"/>
      <c r="I267" s="432"/>
    </row>
    <row r="268" spans="7:9" x14ac:dyDescent="0.2">
      <c r="G268" s="432"/>
      <c r="I268" s="432"/>
    </row>
    <row r="269" spans="7:9" x14ac:dyDescent="0.2">
      <c r="G269" s="432"/>
      <c r="I269" s="432"/>
    </row>
    <row r="270" spans="7:9" x14ac:dyDescent="0.2">
      <c r="G270" s="432"/>
      <c r="I270" s="432"/>
    </row>
    <row r="271" spans="7:9" x14ac:dyDescent="0.2">
      <c r="G271" s="432"/>
      <c r="I271" s="432"/>
    </row>
  </sheetData>
  <sheetProtection algorithmName="SHA-512" hashValue="VysFmsztxqkU6hurQ/3M+JXObOHawgr+PvxWuVQrxnFYQcfT3SJCNsIhLUlwBBU0ROwA8W7k4695Es4EMf2TkA==" saltValue="4WJWc42hoCdh1F5YtnQevQ==" spinCount="100000" sheet="1" objects="1" scenarios="1"/>
  <mergeCells count="47">
    <mergeCell ref="B176:B177"/>
    <mergeCell ref="B220:B221"/>
    <mergeCell ref="A220:A221"/>
    <mergeCell ref="B224:B225"/>
    <mergeCell ref="A224:A225"/>
    <mergeCell ref="B191:B199"/>
    <mergeCell ref="A191:A199"/>
    <mergeCell ref="B208:B210"/>
    <mergeCell ref="A208:A210"/>
    <mergeCell ref="A211:A215"/>
    <mergeCell ref="B211:B215"/>
    <mergeCell ref="A217:A218"/>
    <mergeCell ref="B217:B218"/>
    <mergeCell ref="A2:H2"/>
    <mergeCell ref="B183:B187"/>
    <mergeCell ref="A183:A187"/>
    <mergeCell ref="B117:B118"/>
    <mergeCell ref="A117:A118"/>
    <mergeCell ref="B132:B145"/>
    <mergeCell ref="A132:A145"/>
    <mergeCell ref="B122:B130"/>
    <mergeCell ref="A122:A130"/>
    <mergeCell ref="B146:B149"/>
    <mergeCell ref="A146:A149"/>
    <mergeCell ref="B150:B174"/>
    <mergeCell ref="A150:A174"/>
    <mergeCell ref="A119:A120"/>
    <mergeCell ref="B119:B120"/>
    <mergeCell ref="A176:A177"/>
    <mergeCell ref="B30:B42"/>
    <mergeCell ref="A30:A42"/>
    <mergeCell ref="B43:B63"/>
    <mergeCell ref="A43:A63"/>
    <mergeCell ref="A8:A13"/>
    <mergeCell ref="B8:B13"/>
    <mergeCell ref="A14:A19"/>
    <mergeCell ref="B14:B19"/>
    <mergeCell ref="B20:B29"/>
    <mergeCell ref="A20:A29"/>
    <mergeCell ref="B109:B116"/>
    <mergeCell ref="A109:A116"/>
    <mergeCell ref="B64:B79"/>
    <mergeCell ref="A64:A79"/>
    <mergeCell ref="B80:B95"/>
    <mergeCell ref="A80:A95"/>
    <mergeCell ref="B96:B108"/>
    <mergeCell ref="A96:A108"/>
  </mergeCells>
  <pageMargins left="1.25" right="1.25" top="1" bottom="0.74583333333333302" header="0.25" footer="0.25"/>
  <pageSetup scale="13" orientation="landscape" verticalDpi="1200" r:id="rId1"/>
  <headerFooter>
    <oddHeader>&amp;R&amp;"Helvetica,Regular"&amp;K000000&amp;D</oddHeader>
    <oddFooter>&amp;C&amp;"Helvetica,Regular"&amp;12&amp;K000000&amp;F</oddFooter>
  </headerFooter>
  <extLst>
    <ext xmlns:x14="http://schemas.microsoft.com/office/spreadsheetml/2009/9/main" uri="{78C0D931-6437-407d-A8EE-F0AAD7539E65}">
      <x14:conditionalFormattings>
        <x14:conditionalFormatting xmlns:xm="http://schemas.microsoft.com/office/excel/2006/main">
          <x14:cfRule type="expression" priority="7" id="{AF113A6B-E180-4B15-8A58-D4E3AE394B53}">
            <xm:f>(VLOOKUP(G8,References!$B$8:$C$197,2,FALSE)="Secondary")</xm:f>
            <x14:dxf>
              <font>
                <strike val="0"/>
              </font>
              <fill>
                <patternFill>
                  <bgColor rgb="FFFFC000"/>
                </patternFill>
              </fill>
            </x14:dxf>
          </x14:cfRule>
          <xm:sqref>H8:H120 H182:H189 H179:H180 H207:H215 H203:H205 H230:H232 H224:H228 H217:H222</xm:sqref>
        </x14:conditionalFormatting>
        <x14:conditionalFormatting xmlns:xm="http://schemas.microsoft.com/office/excel/2006/main">
          <x14:cfRule type="expression" priority="6" id="{19CB234C-566D-478F-AD11-5F077B4C2343}">
            <xm:f>(VLOOKUP(G122,References!$B$8:$C$197,2,FALSE)="Secondary")</xm:f>
            <x14:dxf>
              <font>
                <strike val="0"/>
              </font>
              <fill>
                <patternFill>
                  <bgColor rgb="FFFFC000"/>
                </patternFill>
              </fill>
            </x14:dxf>
          </x14:cfRule>
          <xm:sqref>H122:H130</xm:sqref>
        </x14:conditionalFormatting>
        <x14:conditionalFormatting xmlns:xm="http://schemas.microsoft.com/office/excel/2006/main">
          <x14:cfRule type="expression" priority="5" id="{356534F2-43DD-4D4E-9FBE-A4683F53923D}">
            <xm:f>(VLOOKUP(G132,References!$B$8:$C$197,2,FALSE)="Secondary")</xm:f>
            <x14:dxf>
              <font>
                <strike val="0"/>
              </font>
              <fill>
                <patternFill>
                  <bgColor rgb="FFFFC000"/>
                </patternFill>
              </fill>
            </x14:dxf>
          </x14:cfRule>
          <xm:sqref>H132:H177</xm:sqref>
        </x14:conditionalFormatting>
        <x14:conditionalFormatting xmlns:xm="http://schemas.microsoft.com/office/excel/2006/main">
          <x14:cfRule type="expression" priority="4" id="{7C69BB80-4992-425B-9F3F-AD3C2E92CBCD}">
            <xm:f>(VLOOKUP(G131,References!$B$8:$C$197,2,FALSE)="Secondary")</xm:f>
            <x14:dxf>
              <font>
                <strike val="0"/>
              </font>
              <fill>
                <patternFill>
                  <bgColor rgb="FFFFC000"/>
                </patternFill>
              </fill>
            </x14:dxf>
          </x14:cfRule>
          <xm:sqref>H131</xm:sqref>
        </x14:conditionalFormatting>
        <x14:conditionalFormatting xmlns:xm="http://schemas.microsoft.com/office/excel/2006/main">
          <x14:cfRule type="expression" priority="3" id="{06AF0A4A-378B-46A5-9583-6782B07985D3}">
            <xm:f>(VLOOKUP(G191,References!$B$8:$C$197,2,FALSE)="Secondary")</xm:f>
            <x14:dxf>
              <font>
                <strike val="0"/>
              </font>
              <fill>
                <patternFill>
                  <bgColor rgb="FFFFC000"/>
                </patternFill>
              </fill>
            </x14:dxf>
          </x14:cfRule>
          <xm:sqref>H191:H201</xm:sqref>
        </x14:conditionalFormatting>
        <x14:conditionalFormatting xmlns:xm="http://schemas.microsoft.com/office/excel/2006/main">
          <x14:cfRule type="expression" priority="1" id="{1E44742E-D09B-4E84-AFA8-9AF6BF4C6896}">
            <xm:f>(VLOOKUP(G234,References!$B$8:$C$197,2,FALSE)="Secondary")</xm:f>
            <x14:dxf>
              <font>
                <strike val="0"/>
              </font>
              <fill>
                <patternFill>
                  <bgColor rgb="FFFFC000"/>
                </patternFill>
              </fill>
            </x14:dxf>
          </x14:cfRule>
          <xm:sqref>H234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8ADD5-0225-496D-AA3C-6C29A7B37FE8}">
  <sheetPr>
    <tabColor rgb="FF92D050"/>
  </sheetPr>
  <dimension ref="A1:Y130"/>
  <sheetViews>
    <sheetView zoomScale="80" zoomScaleNormal="80" workbookViewId="0">
      <pane ySplit="6" topLeftCell="A7" activePane="bottomLeft" state="frozen"/>
      <selection pane="bottomLeft" activeCell="A3" sqref="A3"/>
    </sheetView>
  </sheetViews>
  <sheetFormatPr baseColWidth="10" defaultColWidth="13.33203125" defaultRowHeight="16" x14ac:dyDescent="0.2"/>
  <cols>
    <col min="1" max="1" width="47.1640625" customWidth="1"/>
    <col min="2" max="2" width="13.33203125" style="90"/>
    <col min="3" max="3" width="12.1640625" customWidth="1"/>
    <col min="4" max="4" width="11.5" customWidth="1"/>
    <col min="5" max="6" width="0" hidden="1" customWidth="1"/>
    <col min="7" max="7" width="12.6640625" style="103" customWidth="1"/>
    <col min="8" max="8" width="8.1640625" style="90" customWidth="1"/>
    <col min="9" max="9" width="7.83203125" style="90" customWidth="1"/>
    <col min="10" max="10" width="31.6640625" style="91" hidden="1" customWidth="1"/>
  </cols>
  <sheetData>
    <row r="1" spans="1:25" ht="21" x14ac:dyDescent="0.25">
      <c r="A1" s="4" t="str">
        <f>'Main Table'!A1</f>
        <v>October 2021</v>
      </c>
      <c r="B1" s="5"/>
      <c r="C1" s="6"/>
      <c r="D1" s="6"/>
      <c r="E1" s="5"/>
      <c r="F1" s="5"/>
      <c r="G1" s="5"/>
      <c r="H1" s="5"/>
      <c r="I1" s="5"/>
      <c r="J1" s="5"/>
      <c r="K1" s="5"/>
      <c r="L1" s="5"/>
      <c r="M1" s="5"/>
      <c r="N1" s="5"/>
      <c r="O1" s="5"/>
      <c r="P1" s="5"/>
      <c r="Q1" s="5"/>
      <c r="R1" s="5"/>
      <c r="S1" s="5"/>
      <c r="T1" s="8"/>
      <c r="Y1" s="5"/>
    </row>
    <row r="2" spans="1:25" ht="27.75" customHeight="1" x14ac:dyDescent="0.25">
      <c r="A2" s="940" t="s">
        <v>929</v>
      </c>
      <c r="B2" s="941"/>
      <c r="C2" s="941"/>
      <c r="D2" s="941"/>
      <c r="E2" s="941"/>
      <c r="F2" s="941"/>
      <c r="G2" s="941"/>
      <c r="H2" s="941"/>
      <c r="I2" s="941"/>
      <c r="J2" s="941"/>
      <c r="K2" s="941"/>
      <c r="L2" s="102"/>
      <c r="M2" s="102"/>
      <c r="N2" s="102"/>
      <c r="O2" s="102"/>
      <c r="P2" s="102"/>
      <c r="Q2" s="102"/>
      <c r="R2" s="102"/>
      <c r="S2" s="102"/>
      <c r="T2" s="102"/>
      <c r="U2" s="102"/>
      <c r="V2" s="102"/>
      <c r="W2" s="102"/>
      <c r="Y2" s="89"/>
    </row>
    <row r="3" spans="1:25" x14ac:dyDescent="0.2">
      <c r="A3" s="24"/>
      <c r="B3" s="3"/>
      <c r="C3" s="2"/>
      <c r="D3" s="2"/>
      <c r="E3" s="3"/>
      <c r="F3" s="3"/>
      <c r="G3" s="3"/>
      <c r="H3" s="3"/>
      <c r="I3" s="3"/>
      <c r="J3" s="3"/>
      <c r="K3" s="3"/>
      <c r="L3" s="3"/>
      <c r="M3" s="3"/>
      <c r="N3" s="3"/>
      <c r="O3" s="3"/>
      <c r="P3" s="3"/>
      <c r="Q3" s="3"/>
      <c r="R3" s="3"/>
      <c r="S3" s="3"/>
      <c r="T3" s="10"/>
      <c r="Y3" s="90"/>
    </row>
    <row r="4" spans="1:25" x14ac:dyDescent="0.2">
      <c r="A4" s="24"/>
      <c r="B4" s="3"/>
      <c r="C4" s="2"/>
      <c r="D4" s="2"/>
      <c r="E4" s="3"/>
      <c r="F4" s="3"/>
      <c r="G4" s="3"/>
      <c r="H4" s="3"/>
      <c r="I4" s="3"/>
      <c r="J4" s="3"/>
      <c r="K4" s="3"/>
      <c r="L4" s="3"/>
      <c r="M4" s="3"/>
      <c r="N4" s="3"/>
      <c r="O4" s="3"/>
      <c r="P4" s="3"/>
      <c r="Q4" s="3"/>
      <c r="R4" s="3"/>
      <c r="S4" s="3"/>
      <c r="T4" s="10"/>
      <c r="Y4" s="90"/>
    </row>
    <row r="5" spans="1:25" ht="15.75" customHeight="1" thickBot="1" x14ac:dyDescent="0.3">
      <c r="A5" s="174" t="s">
        <v>808</v>
      </c>
      <c r="G5"/>
      <c r="H5"/>
      <c r="I5"/>
      <c r="J5"/>
    </row>
    <row r="6" spans="1:25" s="107" customFormat="1" ht="61" thickBot="1" x14ac:dyDescent="0.3">
      <c r="A6" s="130" t="s">
        <v>32</v>
      </c>
      <c r="B6" s="132" t="s">
        <v>34</v>
      </c>
      <c r="C6" s="132" t="s">
        <v>715</v>
      </c>
      <c r="D6" s="132" t="s">
        <v>2</v>
      </c>
      <c r="E6" s="131" t="s">
        <v>34</v>
      </c>
      <c r="F6" s="132" t="s">
        <v>2</v>
      </c>
      <c r="G6" s="132" t="s">
        <v>664</v>
      </c>
      <c r="H6" s="132" t="s">
        <v>579</v>
      </c>
      <c r="I6" s="132" t="s">
        <v>716</v>
      </c>
      <c r="J6" s="132" t="s">
        <v>89</v>
      </c>
      <c r="K6" s="133" t="s">
        <v>845</v>
      </c>
      <c r="M6" s="543"/>
    </row>
    <row r="7" spans="1:25" ht="16.5" customHeight="1" thickBot="1" x14ac:dyDescent="0.25">
      <c r="A7" s="516" t="s">
        <v>141</v>
      </c>
      <c r="B7" s="517" t="s">
        <v>140</v>
      </c>
      <c r="C7" s="518"/>
      <c r="D7" s="518"/>
      <c r="E7" s="518"/>
      <c r="F7" s="518"/>
      <c r="G7" s="518"/>
      <c r="H7" s="518"/>
      <c r="I7" s="518"/>
      <c r="J7" s="519"/>
      <c r="K7" s="520"/>
    </row>
    <row r="8" spans="1:25" x14ac:dyDescent="0.2">
      <c r="A8" s="942" t="s">
        <v>33</v>
      </c>
      <c r="B8" s="936" t="s">
        <v>35</v>
      </c>
      <c r="C8" s="866">
        <v>214</v>
      </c>
      <c r="D8" s="840" t="s">
        <v>3</v>
      </c>
      <c r="E8" s="530" t="s">
        <v>35</v>
      </c>
      <c r="F8" s="210" t="s">
        <v>3</v>
      </c>
      <c r="G8" s="211" t="s">
        <v>210</v>
      </c>
      <c r="H8" s="211" t="s">
        <v>668</v>
      </c>
      <c r="I8" s="211" t="s">
        <v>722</v>
      </c>
      <c r="J8" s="237" t="s">
        <v>517</v>
      </c>
      <c r="K8" s="145">
        <f>VLOOKUP(J8,References!$B$7:$F$197,5,FALSE)</f>
        <v>76</v>
      </c>
    </row>
    <row r="9" spans="1:25" x14ac:dyDescent="0.2">
      <c r="A9" s="885"/>
      <c r="B9" s="887"/>
      <c r="C9" s="849"/>
      <c r="D9" s="831"/>
      <c r="E9" s="286" t="s">
        <v>35</v>
      </c>
      <c r="F9" s="206" t="s">
        <v>3</v>
      </c>
      <c r="G9" s="510">
        <v>0.4</v>
      </c>
      <c r="H9" s="106" t="s">
        <v>668</v>
      </c>
      <c r="I9" s="106">
        <v>25</v>
      </c>
      <c r="J9" s="232" t="s">
        <v>520</v>
      </c>
      <c r="K9" s="146">
        <f>VLOOKUP(J9,References!$B$7:$F$197,5,FALSE)</f>
        <v>55</v>
      </c>
    </row>
    <row r="10" spans="1:25" x14ac:dyDescent="0.2">
      <c r="A10" s="885"/>
      <c r="B10" s="887"/>
      <c r="C10" s="849"/>
      <c r="D10" s="831"/>
      <c r="E10" s="286" t="s">
        <v>35</v>
      </c>
      <c r="F10" s="206" t="s">
        <v>3</v>
      </c>
      <c r="G10" s="510">
        <v>0.08</v>
      </c>
      <c r="H10" s="106" t="s">
        <v>670</v>
      </c>
      <c r="I10" s="106" t="s">
        <v>722</v>
      </c>
      <c r="J10" s="232" t="s">
        <v>509</v>
      </c>
      <c r="K10" s="146">
        <f>VLOOKUP(J10,References!$B$7:$F$197,5,FALSE)</f>
        <v>8</v>
      </c>
    </row>
    <row r="11" spans="1:25" x14ac:dyDescent="0.2">
      <c r="A11" s="886"/>
      <c r="B11" s="888"/>
      <c r="C11" s="889"/>
      <c r="D11" s="832"/>
      <c r="E11" s="389" t="s">
        <v>35</v>
      </c>
      <c r="F11" s="226" t="s">
        <v>3</v>
      </c>
      <c r="G11" s="296">
        <v>0.2</v>
      </c>
      <c r="H11" s="227" t="s">
        <v>668</v>
      </c>
      <c r="I11" s="227">
        <v>25</v>
      </c>
      <c r="J11" s="297" t="s">
        <v>519</v>
      </c>
      <c r="K11" s="189">
        <f>VLOOKUP(J11,References!$B$7:$F$197,5,FALSE)</f>
        <v>29</v>
      </c>
    </row>
    <row r="12" spans="1:25" x14ac:dyDescent="0.2">
      <c r="A12" s="885" t="s">
        <v>36</v>
      </c>
      <c r="B12" s="887" t="s">
        <v>37</v>
      </c>
      <c r="C12" s="849">
        <v>264.10000000000002</v>
      </c>
      <c r="D12" s="831" t="s">
        <v>4</v>
      </c>
      <c r="E12" s="286" t="s">
        <v>37</v>
      </c>
      <c r="F12" s="206" t="s">
        <v>4</v>
      </c>
      <c r="G12" s="510">
        <v>0.4</v>
      </c>
      <c r="H12" s="106" t="s">
        <v>668</v>
      </c>
      <c r="I12" s="106">
        <v>25</v>
      </c>
      <c r="J12" s="232" t="s">
        <v>520</v>
      </c>
      <c r="K12" s="146">
        <f>VLOOKUP(J12,References!$B$7:$F$197,5,FALSE)</f>
        <v>55</v>
      </c>
    </row>
    <row r="13" spans="1:25" x14ac:dyDescent="0.2">
      <c r="A13" s="886"/>
      <c r="B13" s="888"/>
      <c r="C13" s="889"/>
      <c r="D13" s="832"/>
      <c r="E13" s="389" t="s">
        <v>37</v>
      </c>
      <c r="F13" s="226" t="s">
        <v>4</v>
      </c>
      <c r="G13" s="296">
        <v>-0.1</v>
      </c>
      <c r="H13" s="227" t="s">
        <v>670</v>
      </c>
      <c r="I13" s="227" t="s">
        <v>722</v>
      </c>
      <c r="J13" s="297" t="s">
        <v>534</v>
      </c>
      <c r="K13" s="189">
        <f>VLOOKUP(J13,References!$B$7:$F$197,5,FALSE)</f>
        <v>73</v>
      </c>
    </row>
    <row r="14" spans="1:25" x14ac:dyDescent="0.2">
      <c r="A14" s="890" t="s">
        <v>38</v>
      </c>
      <c r="B14" s="891" t="s">
        <v>39</v>
      </c>
      <c r="C14" s="830">
        <v>314.10000000000002</v>
      </c>
      <c r="D14" s="830" t="s">
        <v>5</v>
      </c>
      <c r="E14" s="384" t="s">
        <v>39</v>
      </c>
      <c r="F14" s="224" t="s">
        <v>5</v>
      </c>
      <c r="G14" s="318" t="s">
        <v>210</v>
      </c>
      <c r="H14" s="225" t="s">
        <v>668</v>
      </c>
      <c r="I14" s="225" t="s">
        <v>722</v>
      </c>
      <c r="J14" s="233" t="s">
        <v>517</v>
      </c>
      <c r="K14" s="188">
        <f>VLOOKUP(J14,References!$B$7:$F$197,5,FALSE)</f>
        <v>76</v>
      </c>
    </row>
    <row r="15" spans="1:25" x14ac:dyDescent="0.2">
      <c r="A15" s="885"/>
      <c r="B15" s="887"/>
      <c r="C15" s="831"/>
      <c r="D15" s="831"/>
      <c r="E15" s="286" t="s">
        <v>39</v>
      </c>
      <c r="F15" s="206" t="s">
        <v>5</v>
      </c>
      <c r="G15" s="525">
        <v>0.7</v>
      </c>
      <c r="H15" s="106" t="s">
        <v>668</v>
      </c>
      <c r="I15" s="106">
        <v>25</v>
      </c>
      <c r="J15" s="232" t="s">
        <v>520</v>
      </c>
      <c r="K15" s="146">
        <f>VLOOKUP(J15,References!$B$7:$F$197,5,FALSE)</f>
        <v>55</v>
      </c>
    </row>
    <row r="16" spans="1:25" x14ac:dyDescent="0.2">
      <c r="A16" s="886"/>
      <c r="B16" s="888"/>
      <c r="C16" s="832"/>
      <c r="D16" s="832"/>
      <c r="E16" s="389" t="s">
        <v>39</v>
      </c>
      <c r="F16" s="226" t="s">
        <v>5</v>
      </c>
      <c r="G16" s="541">
        <v>-0.16</v>
      </c>
      <c r="H16" s="227" t="s">
        <v>670</v>
      </c>
      <c r="I16" s="227" t="s">
        <v>722</v>
      </c>
      <c r="J16" s="297" t="s">
        <v>534</v>
      </c>
      <c r="K16" s="189">
        <f>VLOOKUP(J16,References!$B$7:$F$197,5,FALSE)</f>
        <v>73</v>
      </c>
    </row>
    <row r="17" spans="1:11" x14ac:dyDescent="0.2">
      <c r="A17" s="885" t="s">
        <v>40</v>
      </c>
      <c r="B17" s="887" t="s">
        <v>41</v>
      </c>
      <c r="C17" s="831">
        <v>364.1</v>
      </c>
      <c r="D17" s="831" t="s">
        <v>6</v>
      </c>
      <c r="E17" s="286" t="s">
        <v>41</v>
      </c>
      <c r="F17" s="206" t="s">
        <v>6</v>
      </c>
      <c r="G17" s="538" t="s">
        <v>210</v>
      </c>
      <c r="H17" s="106" t="s">
        <v>668</v>
      </c>
      <c r="I17" s="106" t="s">
        <v>722</v>
      </c>
      <c r="J17" s="232" t="s">
        <v>517</v>
      </c>
      <c r="K17" s="146">
        <f>VLOOKUP(J17,References!$B$7:$F$197,5,FALSE)</f>
        <v>76</v>
      </c>
    </row>
    <row r="18" spans="1:11" x14ac:dyDescent="0.2">
      <c r="A18" s="885"/>
      <c r="B18" s="887"/>
      <c r="C18" s="831"/>
      <c r="D18" s="831"/>
      <c r="E18" s="286" t="s">
        <v>41</v>
      </c>
      <c r="F18" s="206" t="s">
        <v>6</v>
      </c>
      <c r="G18" s="525">
        <v>-0.15</v>
      </c>
      <c r="H18" s="106" t="s">
        <v>670</v>
      </c>
      <c r="I18" s="106" t="s">
        <v>722</v>
      </c>
      <c r="J18" s="232" t="s">
        <v>509</v>
      </c>
      <c r="K18" s="146">
        <f>VLOOKUP(J18,References!$B$7:$F$197,5,FALSE)</f>
        <v>8</v>
      </c>
    </row>
    <row r="19" spans="1:11" x14ac:dyDescent="0.2">
      <c r="A19" s="886"/>
      <c r="B19" s="888"/>
      <c r="C19" s="832"/>
      <c r="D19" s="832"/>
      <c r="E19" s="389" t="s">
        <v>41</v>
      </c>
      <c r="F19" s="226" t="s">
        <v>6</v>
      </c>
      <c r="G19" s="541">
        <v>-0.19</v>
      </c>
      <c r="H19" s="227" t="s">
        <v>670</v>
      </c>
      <c r="I19" s="227" t="s">
        <v>722</v>
      </c>
      <c r="J19" s="297" t="s">
        <v>534</v>
      </c>
      <c r="K19" s="189">
        <f>VLOOKUP(J19,References!$B$7:$F$197,5,FALSE)</f>
        <v>73</v>
      </c>
    </row>
    <row r="20" spans="1:11" x14ac:dyDescent="0.2">
      <c r="A20" s="890" t="s">
        <v>42</v>
      </c>
      <c r="B20" s="891" t="s">
        <v>43</v>
      </c>
      <c r="C20" s="830">
        <v>414.1</v>
      </c>
      <c r="D20" s="830" t="s">
        <v>7</v>
      </c>
      <c r="E20" s="384" t="s">
        <v>43</v>
      </c>
      <c r="F20" s="224" t="s">
        <v>7</v>
      </c>
      <c r="G20" s="225">
        <v>0.5</v>
      </c>
      <c r="H20" s="225" t="s">
        <v>668</v>
      </c>
      <c r="I20" s="225" t="s">
        <v>722</v>
      </c>
      <c r="J20" s="233" t="s">
        <v>517</v>
      </c>
      <c r="K20" s="188">
        <f>VLOOKUP(J20,References!$B$7:$F$197,5,FALSE)</f>
        <v>76</v>
      </c>
    </row>
    <row r="21" spans="1:11" x14ac:dyDescent="0.2">
      <c r="A21" s="885"/>
      <c r="B21" s="887"/>
      <c r="C21" s="831"/>
      <c r="D21" s="831"/>
      <c r="E21" s="286" t="s">
        <v>43</v>
      </c>
      <c r="F21" s="206" t="s">
        <v>7</v>
      </c>
      <c r="G21" s="525">
        <v>-0.2</v>
      </c>
      <c r="H21" s="106" t="s">
        <v>670</v>
      </c>
      <c r="I21" s="106" t="s">
        <v>722</v>
      </c>
      <c r="J21" s="232" t="s">
        <v>534</v>
      </c>
      <c r="K21" s="146">
        <f>VLOOKUP(J21,References!$B$7:$F$197,5,FALSE)</f>
        <v>73</v>
      </c>
    </row>
    <row r="22" spans="1:11" x14ac:dyDescent="0.2">
      <c r="A22" s="885"/>
      <c r="B22" s="887"/>
      <c r="C22" s="831"/>
      <c r="D22" s="831"/>
      <c r="E22" s="286" t="s">
        <v>43</v>
      </c>
      <c r="F22" s="206" t="s">
        <v>7</v>
      </c>
      <c r="G22" s="525">
        <v>-0.5</v>
      </c>
      <c r="H22" s="106" t="s">
        <v>670</v>
      </c>
      <c r="I22" s="106" t="s">
        <v>722</v>
      </c>
      <c r="J22" s="232" t="s">
        <v>513</v>
      </c>
      <c r="K22" s="146">
        <f>VLOOKUP(J22,References!$B$7:$F$197,5,FALSE)</f>
        <v>26</v>
      </c>
    </row>
    <row r="23" spans="1:11" x14ac:dyDescent="0.2">
      <c r="A23" s="885"/>
      <c r="B23" s="887"/>
      <c r="C23" s="831"/>
      <c r="D23" s="831"/>
      <c r="E23" s="286" t="s">
        <v>43</v>
      </c>
      <c r="F23" s="206" t="s">
        <v>7</v>
      </c>
      <c r="G23" s="525">
        <v>3.8</v>
      </c>
      <c r="H23" s="106" t="s">
        <v>668</v>
      </c>
      <c r="I23" s="106" t="s">
        <v>722</v>
      </c>
      <c r="J23" s="232" t="s">
        <v>514</v>
      </c>
      <c r="K23" s="146">
        <f>VLOOKUP(J23,References!$B$7:$F$197,5,FALSE)</f>
        <v>13</v>
      </c>
    </row>
    <row r="24" spans="1:11" x14ac:dyDescent="0.2">
      <c r="A24" s="885"/>
      <c r="B24" s="887"/>
      <c r="C24" s="831"/>
      <c r="D24" s="831"/>
      <c r="E24" s="286"/>
      <c r="F24" s="206"/>
      <c r="G24" s="525">
        <v>2.5</v>
      </c>
      <c r="H24" s="426" t="s">
        <v>668</v>
      </c>
      <c r="I24" s="426" t="s">
        <v>722</v>
      </c>
      <c r="J24" s="427" t="s">
        <v>760</v>
      </c>
      <c r="K24" s="146">
        <f>VLOOKUP(J24,References!$B$7:$F$197,5,FALSE)</f>
        <v>2</v>
      </c>
    </row>
    <row r="25" spans="1:11" x14ac:dyDescent="0.2">
      <c r="A25" s="885"/>
      <c r="B25" s="887"/>
      <c r="C25" s="831"/>
      <c r="D25" s="831"/>
      <c r="E25" s="286" t="s">
        <v>43</v>
      </c>
      <c r="F25" s="206" t="s">
        <v>7</v>
      </c>
      <c r="G25" s="525">
        <v>2.8</v>
      </c>
      <c r="H25" s="106" t="s">
        <v>668</v>
      </c>
      <c r="I25" s="106" t="s">
        <v>722</v>
      </c>
      <c r="J25" s="232" t="s">
        <v>515</v>
      </c>
      <c r="K25" s="146">
        <f>VLOOKUP(J25,References!$B$7:$F$197,5,FALSE)</f>
        <v>12</v>
      </c>
    </row>
    <row r="26" spans="1:11" x14ac:dyDescent="0.2">
      <c r="A26" s="885"/>
      <c r="B26" s="887"/>
      <c r="C26" s="831"/>
      <c r="D26" s="831"/>
      <c r="E26" s="286" t="s">
        <v>43</v>
      </c>
      <c r="F26" s="206" t="s">
        <v>7</v>
      </c>
      <c r="G26" s="539" t="s">
        <v>754</v>
      </c>
      <c r="H26" s="106" t="s">
        <v>668</v>
      </c>
      <c r="I26" s="106" t="s">
        <v>722</v>
      </c>
      <c r="J26" s="232" t="s">
        <v>516</v>
      </c>
      <c r="K26" s="146">
        <f>VLOOKUP(J26,References!$B$7:$F$197,5,FALSE)</f>
        <v>17</v>
      </c>
    </row>
    <row r="27" spans="1:11" x14ac:dyDescent="0.2">
      <c r="A27" s="885"/>
      <c r="B27" s="887"/>
      <c r="C27" s="831"/>
      <c r="D27" s="831"/>
      <c r="E27" s="286"/>
      <c r="F27" s="206"/>
      <c r="G27" s="539" t="s">
        <v>793</v>
      </c>
      <c r="H27" s="314" t="s">
        <v>668</v>
      </c>
      <c r="I27" s="106">
        <v>25</v>
      </c>
      <c r="J27" s="232" t="s">
        <v>791</v>
      </c>
      <c r="K27" s="146">
        <f>VLOOKUP(J27,References!$B$7:$F$197,5,FALSE)</f>
        <v>52</v>
      </c>
    </row>
    <row r="28" spans="1:11" x14ac:dyDescent="0.2">
      <c r="A28" s="886"/>
      <c r="B28" s="888"/>
      <c r="C28" s="832"/>
      <c r="D28" s="832"/>
      <c r="E28" s="389" t="s">
        <v>43</v>
      </c>
      <c r="F28" s="226" t="s">
        <v>7</v>
      </c>
      <c r="G28" s="541">
        <v>-0.21</v>
      </c>
      <c r="H28" s="227" t="s">
        <v>670</v>
      </c>
      <c r="I28" s="227" t="s">
        <v>722</v>
      </c>
      <c r="J28" s="297" t="s">
        <v>535</v>
      </c>
      <c r="K28" s="189">
        <f>VLOOKUP(J28,References!$B$7:$F$197,5,FALSE)</f>
        <v>24</v>
      </c>
    </row>
    <row r="29" spans="1:11" x14ac:dyDescent="0.2">
      <c r="A29" s="890" t="s">
        <v>44</v>
      </c>
      <c r="B29" s="891" t="s">
        <v>45</v>
      </c>
      <c r="C29" s="830">
        <v>464.1</v>
      </c>
      <c r="D29" s="830" t="s">
        <v>8</v>
      </c>
      <c r="E29" s="384" t="s">
        <v>45</v>
      </c>
      <c r="F29" s="224" t="s">
        <v>8</v>
      </c>
      <c r="G29" s="542" t="s">
        <v>210</v>
      </c>
      <c r="H29" s="225" t="s">
        <v>668</v>
      </c>
      <c r="I29" s="225" t="s">
        <v>722</v>
      </c>
      <c r="J29" s="233" t="s">
        <v>517</v>
      </c>
      <c r="K29" s="188">
        <f>VLOOKUP(J29,References!$B$7:$F$197,5,FALSE)</f>
        <v>76</v>
      </c>
    </row>
    <row r="30" spans="1:11" x14ac:dyDescent="0.2">
      <c r="A30" s="885"/>
      <c r="B30" s="887"/>
      <c r="C30" s="831"/>
      <c r="D30" s="831"/>
      <c r="E30" s="286" t="s">
        <v>45</v>
      </c>
      <c r="F30" s="206" t="s">
        <v>8</v>
      </c>
      <c r="G30" s="525">
        <v>-0.17</v>
      </c>
      <c r="H30" s="106" t="s">
        <v>670</v>
      </c>
      <c r="I30" s="106" t="s">
        <v>722</v>
      </c>
      <c r="J30" s="232" t="s">
        <v>509</v>
      </c>
      <c r="K30" s="146">
        <f>VLOOKUP(J30,References!$B$7:$F$197,5,FALSE)</f>
        <v>8</v>
      </c>
    </row>
    <row r="31" spans="1:11" x14ac:dyDescent="0.2">
      <c r="A31" s="886"/>
      <c r="B31" s="888"/>
      <c r="C31" s="832"/>
      <c r="D31" s="832"/>
      <c r="E31" s="389" t="s">
        <v>45</v>
      </c>
      <c r="F31" s="226" t="s">
        <v>8</v>
      </c>
      <c r="G31" s="541">
        <v>-0.21</v>
      </c>
      <c r="H31" s="227" t="s">
        <v>670</v>
      </c>
      <c r="I31" s="227" t="s">
        <v>722</v>
      </c>
      <c r="J31" s="297" t="s">
        <v>534</v>
      </c>
      <c r="K31" s="189">
        <f>VLOOKUP(J31,References!$B$7:$F$197,5,FALSE)</f>
        <v>73</v>
      </c>
    </row>
    <row r="32" spans="1:11" x14ac:dyDescent="0.2">
      <c r="A32" s="885" t="s">
        <v>46</v>
      </c>
      <c r="B32" s="887" t="s">
        <v>47</v>
      </c>
      <c r="C32" s="831">
        <v>514.1</v>
      </c>
      <c r="D32" s="831" t="s">
        <v>9</v>
      </c>
      <c r="E32" s="286" t="s">
        <v>47</v>
      </c>
      <c r="F32" s="206" t="s">
        <v>9</v>
      </c>
      <c r="G32" s="540" t="s">
        <v>210</v>
      </c>
      <c r="H32" s="106" t="s">
        <v>668</v>
      </c>
      <c r="I32" s="106" t="s">
        <v>722</v>
      </c>
      <c r="J32" s="232" t="s">
        <v>517</v>
      </c>
      <c r="K32" s="146">
        <f>VLOOKUP(J32,References!$B$7:$F$197,5,FALSE)</f>
        <v>76</v>
      </c>
    </row>
    <row r="33" spans="1:11" x14ac:dyDescent="0.2">
      <c r="A33" s="885"/>
      <c r="B33" s="887"/>
      <c r="C33" s="831"/>
      <c r="D33" s="831"/>
      <c r="E33" s="286" t="s">
        <v>47</v>
      </c>
      <c r="F33" s="206" t="s">
        <v>9</v>
      </c>
      <c r="G33" s="525">
        <v>2.6</v>
      </c>
      <c r="H33" s="106" t="s">
        <v>668</v>
      </c>
      <c r="I33" s="106">
        <v>25</v>
      </c>
      <c r="J33" s="232" t="s">
        <v>520</v>
      </c>
      <c r="K33" s="146">
        <f>VLOOKUP(J33,References!$B$7:$F$197,5,FALSE)</f>
        <v>55</v>
      </c>
    </row>
    <row r="34" spans="1:11" x14ac:dyDescent="0.2">
      <c r="A34" s="885"/>
      <c r="B34" s="887"/>
      <c r="C34" s="831"/>
      <c r="D34" s="831"/>
      <c r="E34" s="286" t="s">
        <v>47</v>
      </c>
      <c r="F34" s="206" t="s">
        <v>9</v>
      </c>
      <c r="G34" s="525">
        <v>-0.17</v>
      </c>
      <c r="H34" s="106" t="s">
        <v>670</v>
      </c>
      <c r="I34" s="106" t="s">
        <v>722</v>
      </c>
      <c r="J34" s="232" t="s">
        <v>509</v>
      </c>
      <c r="K34" s="146">
        <f>VLOOKUP(J34,References!$B$7:$F$197,5,FALSE)</f>
        <v>8</v>
      </c>
    </row>
    <row r="35" spans="1:11" x14ac:dyDescent="0.2">
      <c r="A35" s="886"/>
      <c r="B35" s="888"/>
      <c r="C35" s="832"/>
      <c r="D35" s="832"/>
      <c r="E35" s="389" t="s">
        <v>47</v>
      </c>
      <c r="F35" s="226" t="s">
        <v>9</v>
      </c>
      <c r="G35" s="541">
        <v>-0.21</v>
      </c>
      <c r="H35" s="227" t="s">
        <v>670</v>
      </c>
      <c r="I35" s="227" t="s">
        <v>722</v>
      </c>
      <c r="J35" s="297" t="s">
        <v>534</v>
      </c>
      <c r="K35" s="189">
        <f>VLOOKUP(J35,References!$B$7:$F$197,5,FALSE)</f>
        <v>73</v>
      </c>
    </row>
    <row r="36" spans="1:11" x14ac:dyDescent="0.2">
      <c r="A36" s="885" t="s">
        <v>48</v>
      </c>
      <c r="B36" s="887" t="s">
        <v>49</v>
      </c>
      <c r="C36" s="831">
        <v>564.1</v>
      </c>
      <c r="D36" s="831" t="s">
        <v>10</v>
      </c>
      <c r="E36" s="286" t="s">
        <v>49</v>
      </c>
      <c r="F36" s="206" t="s">
        <v>10</v>
      </c>
      <c r="G36" s="540" t="s">
        <v>210</v>
      </c>
      <c r="H36" s="106" t="s">
        <v>668</v>
      </c>
      <c r="I36" s="106" t="s">
        <v>722</v>
      </c>
      <c r="J36" s="232" t="s">
        <v>517</v>
      </c>
      <c r="K36" s="146">
        <f>VLOOKUP(J36,References!$B$7:$F$197,5,FALSE)</f>
        <v>76</v>
      </c>
    </row>
    <row r="37" spans="1:11" x14ac:dyDescent="0.2">
      <c r="A37" s="885"/>
      <c r="B37" s="887"/>
      <c r="C37" s="831"/>
      <c r="D37" s="831"/>
      <c r="E37" s="286" t="s">
        <v>49</v>
      </c>
      <c r="F37" s="206" t="s">
        <v>10</v>
      </c>
      <c r="G37" s="525">
        <v>2.6</v>
      </c>
      <c r="H37" s="106" t="s">
        <v>668</v>
      </c>
      <c r="I37" s="106">
        <v>25</v>
      </c>
      <c r="J37" s="232" t="s">
        <v>520</v>
      </c>
      <c r="K37" s="146">
        <f>VLOOKUP(J37,References!$B$7:$F$197,5,FALSE)</f>
        <v>55</v>
      </c>
    </row>
    <row r="38" spans="1:11" x14ac:dyDescent="0.2">
      <c r="A38" s="885"/>
      <c r="B38" s="887"/>
      <c r="C38" s="831"/>
      <c r="D38" s="831"/>
      <c r="E38" s="286" t="s">
        <v>49</v>
      </c>
      <c r="F38" s="206" t="s">
        <v>10</v>
      </c>
      <c r="G38" s="525">
        <v>-0.17</v>
      </c>
      <c r="H38" s="106" t="s">
        <v>670</v>
      </c>
      <c r="I38" s="106" t="s">
        <v>722</v>
      </c>
      <c r="J38" s="232" t="s">
        <v>509</v>
      </c>
      <c r="K38" s="146">
        <f>VLOOKUP(J38,References!$B$7:$F$197,5,FALSE)</f>
        <v>8</v>
      </c>
    </row>
    <row r="39" spans="1:11" x14ac:dyDescent="0.2">
      <c r="A39" s="886"/>
      <c r="B39" s="888"/>
      <c r="C39" s="832"/>
      <c r="D39" s="832"/>
      <c r="E39" s="389" t="s">
        <v>49</v>
      </c>
      <c r="F39" s="226" t="s">
        <v>10</v>
      </c>
      <c r="G39" s="541">
        <v>-0.21</v>
      </c>
      <c r="H39" s="227" t="s">
        <v>670</v>
      </c>
      <c r="I39" s="227" t="s">
        <v>722</v>
      </c>
      <c r="J39" s="297" t="s">
        <v>534</v>
      </c>
      <c r="K39" s="189">
        <f>VLOOKUP(J39,References!$B$7:$F$197,5,FALSE)</f>
        <v>73</v>
      </c>
    </row>
    <row r="40" spans="1:11" x14ac:dyDescent="0.2">
      <c r="A40" s="885" t="s">
        <v>50</v>
      </c>
      <c r="B40" s="887" t="s">
        <v>51</v>
      </c>
      <c r="C40" s="831">
        <f>C36+50</f>
        <v>614.1</v>
      </c>
      <c r="D40" s="831" t="s">
        <v>11</v>
      </c>
      <c r="E40" s="286" t="s">
        <v>51</v>
      </c>
      <c r="F40" s="206" t="s">
        <v>11</v>
      </c>
      <c r="G40" s="106">
        <v>3.1</v>
      </c>
      <c r="H40" s="106" t="s">
        <v>668</v>
      </c>
      <c r="I40" s="106">
        <v>25</v>
      </c>
      <c r="J40" s="232" t="s">
        <v>520</v>
      </c>
      <c r="K40" s="146">
        <f>VLOOKUP(J40,References!$B$7:$F$197,5,FALSE)</f>
        <v>55</v>
      </c>
    </row>
    <row r="41" spans="1:11" x14ac:dyDescent="0.2">
      <c r="A41" s="885"/>
      <c r="B41" s="887"/>
      <c r="C41" s="831"/>
      <c r="D41" s="831"/>
      <c r="E41" s="286" t="s">
        <v>51</v>
      </c>
      <c r="F41" s="206" t="s">
        <v>11</v>
      </c>
      <c r="G41" s="525">
        <v>-0.17</v>
      </c>
      <c r="H41" s="106" t="s">
        <v>670</v>
      </c>
      <c r="I41" s="106" t="s">
        <v>722</v>
      </c>
      <c r="J41" s="232" t="s">
        <v>509</v>
      </c>
      <c r="K41" s="146">
        <f>VLOOKUP(J41,References!$B$7:$F$197,5,FALSE)</f>
        <v>8</v>
      </c>
    </row>
    <row r="42" spans="1:11" x14ac:dyDescent="0.2">
      <c r="A42" s="886"/>
      <c r="B42" s="888"/>
      <c r="C42" s="832"/>
      <c r="D42" s="832"/>
      <c r="E42" s="389" t="s">
        <v>51</v>
      </c>
      <c r="F42" s="226" t="s">
        <v>11</v>
      </c>
      <c r="G42" s="541">
        <v>-0.21</v>
      </c>
      <c r="H42" s="227" t="s">
        <v>670</v>
      </c>
      <c r="I42" s="227" t="s">
        <v>722</v>
      </c>
      <c r="J42" s="297" t="s">
        <v>534</v>
      </c>
      <c r="K42" s="189">
        <f>VLOOKUP(J42,References!$B$7:$F$197,5,FALSE)</f>
        <v>73</v>
      </c>
    </row>
    <row r="43" spans="1:11" x14ac:dyDescent="0.2">
      <c r="A43" s="483" t="s">
        <v>52</v>
      </c>
      <c r="B43" s="485" t="s">
        <v>53</v>
      </c>
      <c r="C43" s="476">
        <v>664.1</v>
      </c>
      <c r="D43" s="476" t="s">
        <v>12</v>
      </c>
      <c r="E43" s="389" t="s">
        <v>53</v>
      </c>
      <c r="F43" s="226" t="s">
        <v>12</v>
      </c>
      <c r="G43" s="226"/>
      <c r="H43" s="227"/>
      <c r="I43" s="227"/>
      <c r="J43" s="297"/>
      <c r="K43" s="189"/>
    </row>
    <row r="44" spans="1:11" ht="17" thickBot="1" x14ac:dyDescent="0.25">
      <c r="A44" s="491" t="s">
        <v>54</v>
      </c>
      <c r="B44" s="492" t="s">
        <v>55</v>
      </c>
      <c r="C44" s="469">
        <v>714.1</v>
      </c>
      <c r="D44" s="469" t="s">
        <v>13</v>
      </c>
      <c r="E44" s="531" t="s">
        <v>55</v>
      </c>
      <c r="F44" s="216" t="s">
        <v>13</v>
      </c>
      <c r="G44" s="532">
        <v>-0.21</v>
      </c>
      <c r="H44" s="218" t="s">
        <v>670</v>
      </c>
      <c r="I44" s="218" t="s">
        <v>722</v>
      </c>
      <c r="J44" s="303" t="s">
        <v>534</v>
      </c>
      <c r="K44" s="148">
        <f>VLOOKUP(J44,References!$B$7:$F$197,5,FALSE)</f>
        <v>73</v>
      </c>
    </row>
    <row r="45" spans="1:11" ht="17" thickBot="1" x14ac:dyDescent="0.25">
      <c r="A45" s="533" t="s">
        <v>143</v>
      </c>
      <c r="B45" s="534" t="s">
        <v>142</v>
      </c>
      <c r="C45" s="535"/>
      <c r="D45" s="535"/>
      <c r="E45" s="535"/>
      <c r="F45" s="535"/>
      <c r="G45" s="535"/>
      <c r="H45" s="535"/>
      <c r="I45" s="535"/>
      <c r="J45" s="536"/>
      <c r="K45" s="537"/>
    </row>
    <row r="46" spans="1:11" x14ac:dyDescent="0.2">
      <c r="A46" s="942" t="s">
        <v>56</v>
      </c>
      <c r="B46" s="936" t="s">
        <v>57</v>
      </c>
      <c r="C46" s="840">
        <v>300.10000000000002</v>
      </c>
      <c r="D46" s="840" t="s">
        <v>15</v>
      </c>
      <c r="E46" s="530" t="s">
        <v>57</v>
      </c>
      <c r="F46" s="210" t="s">
        <v>15</v>
      </c>
      <c r="G46" s="211" t="s">
        <v>230</v>
      </c>
      <c r="H46" s="211" t="s">
        <v>668</v>
      </c>
      <c r="I46" s="211" t="s">
        <v>722</v>
      </c>
      <c r="J46" s="237" t="s">
        <v>517</v>
      </c>
      <c r="K46" s="145">
        <f>VLOOKUP(J46,References!$B$7:$F$197,5,FALSE)</f>
        <v>76</v>
      </c>
    </row>
    <row r="47" spans="1:11" x14ac:dyDescent="0.2">
      <c r="A47" s="885"/>
      <c r="B47" s="887"/>
      <c r="C47" s="831"/>
      <c r="D47" s="831"/>
      <c r="E47" s="286" t="s">
        <v>57</v>
      </c>
      <c r="F47" s="206" t="s">
        <v>15</v>
      </c>
      <c r="G47" s="510">
        <v>0.14000000000000001</v>
      </c>
      <c r="H47" s="106" t="s">
        <v>670</v>
      </c>
      <c r="I47" s="106" t="s">
        <v>722</v>
      </c>
      <c r="J47" s="232" t="s">
        <v>509</v>
      </c>
      <c r="K47" s="146">
        <f>VLOOKUP(J47,References!$B$7:$F$197,5,FALSE)</f>
        <v>8</v>
      </c>
    </row>
    <row r="48" spans="1:11" x14ac:dyDescent="0.2">
      <c r="A48" s="885"/>
      <c r="B48" s="887"/>
      <c r="C48" s="831"/>
      <c r="D48" s="831"/>
      <c r="E48" s="286" t="s">
        <v>57</v>
      </c>
      <c r="F48" s="206" t="s">
        <v>15</v>
      </c>
      <c r="G48" s="525">
        <v>0.14000000000000001</v>
      </c>
      <c r="H48" s="106" t="s">
        <v>670</v>
      </c>
      <c r="I48" s="106" t="s">
        <v>722</v>
      </c>
      <c r="J48" s="232" t="s">
        <v>534</v>
      </c>
      <c r="K48" s="146">
        <f>VLOOKUP(J48,References!$B$7:$F$197,5,FALSE)</f>
        <v>73</v>
      </c>
    </row>
    <row r="49" spans="1:11" x14ac:dyDescent="0.2">
      <c r="A49" s="238" t="s">
        <v>58</v>
      </c>
      <c r="B49" s="234" t="s">
        <v>59</v>
      </c>
      <c r="C49" s="235">
        <v>350.1</v>
      </c>
      <c r="D49" s="235" t="s">
        <v>16</v>
      </c>
      <c r="E49" s="302" t="s">
        <v>59</v>
      </c>
      <c r="F49" s="205" t="s">
        <v>16</v>
      </c>
      <c r="G49" s="529"/>
      <c r="H49" s="105"/>
      <c r="I49" s="105"/>
      <c r="J49" s="236"/>
      <c r="K49" s="191"/>
    </row>
    <row r="50" spans="1:11" x14ac:dyDescent="0.2">
      <c r="A50" s="885" t="s">
        <v>60</v>
      </c>
      <c r="B50" s="887" t="s">
        <v>61</v>
      </c>
      <c r="C50" s="831">
        <v>400.1</v>
      </c>
      <c r="D50" s="831" t="s">
        <v>17</v>
      </c>
      <c r="E50" s="286" t="s">
        <v>61</v>
      </c>
      <c r="F50" s="206" t="s">
        <v>17</v>
      </c>
      <c r="G50" s="106" t="s">
        <v>230</v>
      </c>
      <c r="H50" s="106" t="s">
        <v>668</v>
      </c>
      <c r="I50" s="106" t="s">
        <v>722</v>
      </c>
      <c r="J50" s="232" t="s">
        <v>517</v>
      </c>
      <c r="K50" s="146">
        <f>VLOOKUP(J50,References!$B$7:$F$197,5,FALSE)</f>
        <v>76</v>
      </c>
    </row>
    <row r="51" spans="1:11" x14ac:dyDescent="0.2">
      <c r="A51" s="885"/>
      <c r="B51" s="887"/>
      <c r="C51" s="831"/>
      <c r="D51" s="831"/>
      <c r="E51" s="286" t="s">
        <v>61</v>
      </c>
      <c r="F51" s="206" t="s">
        <v>17</v>
      </c>
      <c r="G51" s="510">
        <v>0.14000000000000001</v>
      </c>
      <c r="H51" s="106" t="s">
        <v>670</v>
      </c>
      <c r="I51" s="106" t="s">
        <v>722</v>
      </c>
      <c r="J51" s="232" t="s">
        <v>509</v>
      </c>
      <c r="K51" s="146">
        <f>VLOOKUP(J51,References!$B$7:$F$197,5,FALSE)</f>
        <v>8</v>
      </c>
    </row>
    <row r="52" spans="1:11" x14ac:dyDescent="0.2">
      <c r="A52" s="885"/>
      <c r="B52" s="887"/>
      <c r="C52" s="831"/>
      <c r="D52" s="831"/>
      <c r="E52" s="286" t="s">
        <v>61</v>
      </c>
      <c r="F52" s="206" t="s">
        <v>17</v>
      </c>
      <c r="G52" s="525">
        <v>0.14000000000000001</v>
      </c>
      <c r="H52" s="106" t="s">
        <v>670</v>
      </c>
      <c r="I52" s="106" t="s">
        <v>722</v>
      </c>
      <c r="J52" s="232" t="s">
        <v>534</v>
      </c>
      <c r="K52" s="146">
        <f>VLOOKUP(J52,References!$B$7:$F$197,5,FALSE)</f>
        <v>73</v>
      </c>
    </row>
    <row r="53" spans="1:11" x14ac:dyDescent="0.2">
      <c r="A53" s="238" t="s">
        <v>62</v>
      </c>
      <c r="B53" s="234" t="s">
        <v>63</v>
      </c>
      <c r="C53" s="235">
        <v>450.1</v>
      </c>
      <c r="D53" s="235" t="s">
        <v>18</v>
      </c>
      <c r="E53" s="302" t="s">
        <v>63</v>
      </c>
      <c r="F53" s="205" t="s">
        <v>18</v>
      </c>
      <c r="G53" s="205"/>
      <c r="H53" s="105"/>
      <c r="I53" s="105"/>
      <c r="J53" s="236"/>
      <c r="K53" s="191"/>
    </row>
    <row r="54" spans="1:11" x14ac:dyDescent="0.2">
      <c r="A54" s="885" t="s">
        <v>64</v>
      </c>
      <c r="B54" s="887" t="s">
        <v>65</v>
      </c>
      <c r="C54" s="831">
        <v>500.1</v>
      </c>
      <c r="D54" s="831" t="s">
        <v>19</v>
      </c>
      <c r="E54" s="286" t="s">
        <v>65</v>
      </c>
      <c r="F54" s="206" t="s">
        <v>19</v>
      </c>
      <c r="G54" s="106" t="s">
        <v>230</v>
      </c>
      <c r="H54" s="106" t="s">
        <v>668</v>
      </c>
      <c r="I54" s="106" t="s">
        <v>722</v>
      </c>
      <c r="J54" s="232" t="s">
        <v>517</v>
      </c>
      <c r="K54" s="146">
        <f>VLOOKUP(J54,References!$B$7:$F$197,5,FALSE)</f>
        <v>76</v>
      </c>
    </row>
    <row r="55" spans="1:11" x14ac:dyDescent="0.2">
      <c r="A55" s="885"/>
      <c r="B55" s="887"/>
      <c r="C55" s="831"/>
      <c r="D55" s="831"/>
      <c r="E55" s="286" t="s">
        <v>65</v>
      </c>
      <c r="F55" s="206" t="s">
        <v>19</v>
      </c>
      <c r="G55" s="510">
        <v>0.14000000000000001</v>
      </c>
      <c r="H55" s="106" t="s">
        <v>670</v>
      </c>
      <c r="I55" s="106" t="s">
        <v>722</v>
      </c>
      <c r="J55" s="232" t="s">
        <v>509</v>
      </c>
      <c r="K55" s="146">
        <f>VLOOKUP(J55,References!$B$7:$F$197,5,FALSE)</f>
        <v>8</v>
      </c>
    </row>
    <row r="56" spans="1:11" x14ac:dyDescent="0.2">
      <c r="A56" s="885"/>
      <c r="B56" s="887"/>
      <c r="C56" s="831"/>
      <c r="D56" s="831"/>
      <c r="E56" s="286" t="s">
        <v>65</v>
      </c>
      <c r="F56" s="206" t="s">
        <v>19</v>
      </c>
      <c r="G56" s="525">
        <v>0.14000000000000001</v>
      </c>
      <c r="H56" s="106" t="s">
        <v>670</v>
      </c>
      <c r="I56" s="106" t="s">
        <v>722</v>
      </c>
      <c r="J56" s="232" t="s">
        <v>534</v>
      </c>
      <c r="K56" s="146">
        <f>VLOOKUP(J56,References!$B$7:$F$197,5,FALSE)</f>
        <v>73</v>
      </c>
    </row>
    <row r="57" spans="1:11" s="438" customFormat="1" x14ac:dyDescent="0.2">
      <c r="A57" s="885"/>
      <c r="B57" s="887"/>
      <c r="C57" s="831"/>
      <c r="D57" s="831"/>
      <c r="E57" s="526"/>
      <c r="F57" s="209"/>
      <c r="G57" s="527" t="s">
        <v>789</v>
      </c>
      <c r="H57" s="311" t="s">
        <v>790</v>
      </c>
      <c r="I57" s="312"/>
      <c r="J57" s="528" t="s">
        <v>538</v>
      </c>
      <c r="K57" s="446">
        <f>VLOOKUP(J57,References!$B$7:$F$197,5,FALSE)</f>
        <v>80</v>
      </c>
    </row>
    <row r="58" spans="1:11" x14ac:dyDescent="0.2">
      <c r="A58" s="885"/>
      <c r="B58" s="887"/>
      <c r="C58" s="831"/>
      <c r="D58" s="831"/>
      <c r="E58" s="286" t="s">
        <v>65</v>
      </c>
      <c r="F58" s="206" t="s">
        <v>19</v>
      </c>
      <c r="G58" s="510" t="s">
        <v>754</v>
      </c>
      <c r="H58" s="106" t="s">
        <v>668</v>
      </c>
      <c r="I58" s="106" t="s">
        <v>722</v>
      </c>
      <c r="J58" s="232" t="s">
        <v>516</v>
      </c>
      <c r="K58" s="146">
        <f>VLOOKUP(J58,References!$B$7:$F$197,5,FALSE)</f>
        <v>17</v>
      </c>
    </row>
    <row r="59" spans="1:11" x14ac:dyDescent="0.2">
      <c r="A59" s="238" t="s">
        <v>66</v>
      </c>
      <c r="B59" s="234" t="s">
        <v>67</v>
      </c>
      <c r="C59" s="235">
        <v>550.1</v>
      </c>
      <c r="D59" s="235" t="s">
        <v>107</v>
      </c>
      <c r="E59" s="302" t="s">
        <v>67</v>
      </c>
      <c r="F59" s="205" t="s">
        <v>107</v>
      </c>
      <c r="G59" s="205"/>
      <c r="H59" s="105"/>
      <c r="I59" s="105"/>
      <c r="J59" s="236"/>
      <c r="K59" s="191"/>
    </row>
    <row r="60" spans="1:11" ht="17" thickBot="1" x14ac:dyDescent="0.25">
      <c r="A60" s="491" t="s">
        <v>68</v>
      </c>
      <c r="B60" s="492" t="s">
        <v>69</v>
      </c>
      <c r="C60" s="469">
        <v>600.1</v>
      </c>
      <c r="D60" s="469" t="s">
        <v>20</v>
      </c>
      <c r="E60" s="531" t="s">
        <v>69</v>
      </c>
      <c r="F60" s="216" t="s">
        <v>20</v>
      </c>
      <c r="G60" s="532">
        <v>0.14000000000000001</v>
      </c>
      <c r="H60" s="218" t="s">
        <v>670</v>
      </c>
      <c r="I60" s="218" t="s">
        <v>722</v>
      </c>
      <c r="J60" s="303" t="s">
        <v>534</v>
      </c>
      <c r="K60" s="148">
        <f>VLOOKUP(J60,References!$B$7:$F$197,5,FALSE)</f>
        <v>73</v>
      </c>
    </row>
    <row r="61" spans="1:11" ht="17" thickBot="1" x14ac:dyDescent="0.25">
      <c r="A61" s="521" t="s">
        <v>144</v>
      </c>
      <c r="B61" s="522" t="s">
        <v>145</v>
      </c>
      <c r="C61" s="523"/>
      <c r="D61" s="523"/>
      <c r="E61" s="523"/>
      <c r="F61" s="523"/>
      <c r="G61" s="523"/>
      <c r="H61" s="523"/>
      <c r="I61" s="523"/>
      <c r="J61" s="523"/>
      <c r="K61" s="524"/>
    </row>
    <row r="62" spans="1:11" x14ac:dyDescent="0.2">
      <c r="A62" s="483" t="s">
        <v>133</v>
      </c>
      <c r="B62" s="485" t="s">
        <v>132</v>
      </c>
      <c r="C62" s="278">
        <v>342.1</v>
      </c>
      <c r="D62" s="226" t="s">
        <v>31</v>
      </c>
      <c r="E62" s="389" t="s">
        <v>132</v>
      </c>
      <c r="F62" s="226" t="s">
        <v>31</v>
      </c>
      <c r="G62" s="226"/>
      <c r="H62" s="227"/>
      <c r="I62" s="227"/>
      <c r="J62" s="297"/>
      <c r="K62" s="260"/>
    </row>
    <row r="63" spans="1:11" ht="17" thickBot="1" x14ac:dyDescent="0.25">
      <c r="A63" s="482" t="s">
        <v>1</v>
      </c>
      <c r="B63" s="484" t="s">
        <v>131</v>
      </c>
      <c r="C63" s="264">
        <v>378.1</v>
      </c>
      <c r="D63" s="206" t="s">
        <v>30</v>
      </c>
      <c r="E63" s="286" t="s">
        <v>131</v>
      </c>
      <c r="F63" s="206" t="s">
        <v>30</v>
      </c>
      <c r="G63" s="206">
        <v>2.82</v>
      </c>
      <c r="H63" s="106" t="s">
        <v>670</v>
      </c>
      <c r="I63" s="106" t="s">
        <v>722</v>
      </c>
      <c r="J63" s="232" t="s">
        <v>535</v>
      </c>
      <c r="K63" s="146">
        <f>VLOOKUP(J63,References!$B$7:$F$197,5,FALSE)</f>
        <v>24</v>
      </c>
    </row>
    <row r="64" spans="1:11" ht="17" thickBot="1" x14ac:dyDescent="0.25">
      <c r="A64" s="117" t="s">
        <v>146</v>
      </c>
      <c r="B64" s="262" t="s">
        <v>147</v>
      </c>
      <c r="C64" s="118"/>
      <c r="D64" s="118"/>
      <c r="E64" s="118"/>
      <c r="F64" s="118"/>
      <c r="G64" s="118"/>
      <c r="H64" s="118"/>
      <c r="I64" s="118"/>
      <c r="J64" s="118"/>
      <c r="K64" s="119"/>
    </row>
    <row r="65" spans="1:19" x14ac:dyDescent="0.2">
      <c r="A65" s="482" t="s">
        <v>73</v>
      </c>
      <c r="B65" s="484" t="s">
        <v>70</v>
      </c>
      <c r="C65" s="206">
        <v>328.2</v>
      </c>
      <c r="D65" s="206" t="s">
        <v>21</v>
      </c>
      <c r="E65" s="286" t="s">
        <v>70</v>
      </c>
      <c r="F65" s="206" t="s">
        <v>21</v>
      </c>
      <c r="G65" s="206"/>
      <c r="H65" s="106"/>
      <c r="I65" s="106"/>
      <c r="J65" s="232"/>
      <c r="K65" s="260"/>
    </row>
    <row r="66" spans="1:19" x14ac:dyDescent="0.2">
      <c r="A66" s="488" t="s">
        <v>74</v>
      </c>
      <c r="B66" s="489" t="s">
        <v>71</v>
      </c>
      <c r="C66" s="224">
        <v>428.2</v>
      </c>
      <c r="D66" s="224" t="s">
        <v>14</v>
      </c>
      <c r="E66" s="384" t="s">
        <v>71</v>
      </c>
      <c r="F66" s="224" t="s">
        <v>14</v>
      </c>
      <c r="G66" s="385">
        <v>0.36</v>
      </c>
      <c r="H66" s="225" t="s">
        <v>670</v>
      </c>
      <c r="I66" s="225" t="s">
        <v>722</v>
      </c>
      <c r="J66" s="233" t="s">
        <v>534</v>
      </c>
      <c r="K66" s="191">
        <f>VLOOKUP(J66,References!$B$7:$F$197,5,FALSE)</f>
        <v>73</v>
      </c>
    </row>
    <row r="67" spans="1:19" x14ac:dyDescent="0.2">
      <c r="A67" s="238" t="s">
        <v>75</v>
      </c>
      <c r="B67" s="234" t="s">
        <v>72</v>
      </c>
      <c r="C67" s="205">
        <v>528.20000000000005</v>
      </c>
      <c r="D67" s="205" t="s">
        <v>22</v>
      </c>
      <c r="E67" s="302" t="s">
        <v>72</v>
      </c>
      <c r="F67" s="205" t="s">
        <v>22</v>
      </c>
      <c r="G67" s="205"/>
      <c r="H67" s="105"/>
      <c r="I67" s="105"/>
      <c r="J67" s="236"/>
      <c r="K67" s="191"/>
      <c r="L67" s="183"/>
      <c r="M67" s="183"/>
      <c r="N67" s="183"/>
      <c r="O67" s="183"/>
      <c r="P67" s="183"/>
      <c r="Q67" s="183"/>
      <c r="R67" s="183"/>
      <c r="S67" s="183"/>
    </row>
    <row r="68" spans="1:19" s="73" customFormat="1" ht="16.5" customHeight="1" thickBot="1" x14ac:dyDescent="0.25">
      <c r="A68" s="506" t="s">
        <v>191</v>
      </c>
      <c r="B68" s="507" t="s">
        <v>192</v>
      </c>
      <c r="C68" s="508">
        <v>628.20000000000005</v>
      </c>
      <c r="D68" s="508" t="s">
        <v>193</v>
      </c>
      <c r="E68" s="147" t="s">
        <v>675</v>
      </c>
      <c r="F68" s="382" t="s">
        <v>676</v>
      </c>
      <c r="G68" s="168"/>
      <c r="H68" s="167"/>
      <c r="I68" s="168"/>
      <c r="J68" s="167"/>
      <c r="K68" s="146"/>
      <c r="L68" s="161"/>
      <c r="M68" s="383"/>
      <c r="N68" s="143"/>
      <c r="O68" s="144"/>
      <c r="P68" s="86"/>
      <c r="Q68" s="193"/>
      <c r="R68" s="193"/>
      <c r="S68" s="193"/>
    </row>
    <row r="69" spans="1:19" ht="17" thickBot="1" x14ac:dyDescent="0.25">
      <c r="A69" s="117" t="s">
        <v>0</v>
      </c>
      <c r="B69" s="262" t="s">
        <v>158</v>
      </c>
      <c r="C69" s="118"/>
      <c r="D69" s="118"/>
      <c r="E69" s="118"/>
      <c r="F69" s="118"/>
      <c r="G69" s="118"/>
      <c r="H69" s="118"/>
      <c r="I69" s="118"/>
      <c r="J69" s="118"/>
      <c r="K69" s="119"/>
      <c r="L69" s="183"/>
      <c r="M69" s="183"/>
      <c r="N69" s="183"/>
      <c r="O69" s="183"/>
      <c r="P69" s="183"/>
      <c r="Q69" s="183"/>
      <c r="R69" s="183"/>
      <c r="S69" s="183"/>
    </row>
    <row r="70" spans="1:19" x14ac:dyDescent="0.2">
      <c r="A70" s="942" t="s">
        <v>76</v>
      </c>
      <c r="B70" s="936" t="s">
        <v>108</v>
      </c>
      <c r="C70" s="840">
        <v>499.1</v>
      </c>
      <c r="D70" s="840" t="s">
        <v>23</v>
      </c>
      <c r="E70" s="304" t="s">
        <v>108</v>
      </c>
      <c r="F70" s="210" t="s">
        <v>23</v>
      </c>
      <c r="G70" s="514">
        <v>6.24</v>
      </c>
      <c r="H70" s="211" t="s">
        <v>670</v>
      </c>
      <c r="I70" s="211" t="s">
        <v>722</v>
      </c>
      <c r="J70" s="237" t="s">
        <v>509</v>
      </c>
      <c r="K70" s="146">
        <f>VLOOKUP(J70,References!$B$7:$F$197,5,FALSE)</f>
        <v>8</v>
      </c>
    </row>
    <row r="71" spans="1:19" x14ac:dyDescent="0.2">
      <c r="A71" s="885"/>
      <c r="B71" s="887"/>
      <c r="C71" s="831"/>
      <c r="D71" s="831"/>
      <c r="E71" s="288" t="s">
        <v>108</v>
      </c>
      <c r="F71" s="206" t="s">
        <v>23</v>
      </c>
      <c r="G71" s="510">
        <v>6.52</v>
      </c>
      <c r="H71" s="106" t="s">
        <v>670</v>
      </c>
      <c r="I71" s="106" t="s">
        <v>722</v>
      </c>
      <c r="J71" s="232" t="s">
        <v>534</v>
      </c>
      <c r="K71" s="189">
        <f>VLOOKUP(J71,References!$B$7:$F$197,5,FALSE)</f>
        <v>73</v>
      </c>
    </row>
    <row r="72" spans="1:19" x14ac:dyDescent="0.2">
      <c r="A72" s="238" t="s">
        <v>134</v>
      </c>
      <c r="B72" s="234" t="s">
        <v>116</v>
      </c>
      <c r="C72" s="235">
        <v>513.20000000000005</v>
      </c>
      <c r="D72" s="235" t="s">
        <v>118</v>
      </c>
      <c r="E72" s="299" t="s">
        <v>116</v>
      </c>
      <c r="F72" s="205" t="s">
        <v>118</v>
      </c>
      <c r="G72" s="301"/>
      <c r="H72" s="105"/>
      <c r="I72" s="105"/>
      <c r="J72" s="236"/>
      <c r="K72" s="191"/>
    </row>
    <row r="73" spans="1:19" ht="17" thickBot="1" x14ac:dyDescent="0.25">
      <c r="A73" s="482" t="s">
        <v>135</v>
      </c>
      <c r="B73" s="484" t="s">
        <v>115</v>
      </c>
      <c r="C73" s="468">
        <v>527.20000000000005</v>
      </c>
      <c r="D73" s="468" t="s">
        <v>117</v>
      </c>
      <c r="E73" s="288" t="s">
        <v>115</v>
      </c>
      <c r="F73" s="206" t="s">
        <v>117</v>
      </c>
      <c r="G73" s="289"/>
      <c r="H73" s="106"/>
      <c r="I73" s="106"/>
      <c r="J73" s="232"/>
      <c r="K73" s="146"/>
    </row>
    <row r="74" spans="1:19" ht="17" thickBot="1" x14ac:dyDescent="0.25">
      <c r="A74" s="122" t="s">
        <v>149</v>
      </c>
      <c r="B74" s="287" t="s">
        <v>148</v>
      </c>
      <c r="C74" s="118"/>
      <c r="D74" s="118"/>
      <c r="E74" s="118"/>
      <c r="F74" s="118"/>
      <c r="G74" s="118"/>
      <c r="H74" s="118"/>
      <c r="I74" s="118"/>
      <c r="J74" s="118"/>
      <c r="K74" s="119"/>
    </row>
    <row r="75" spans="1:19" x14ac:dyDescent="0.2">
      <c r="A75" s="477" t="s">
        <v>119</v>
      </c>
      <c r="B75" s="468" t="s">
        <v>120</v>
      </c>
      <c r="C75" s="468">
        <v>543.20000000000005</v>
      </c>
      <c r="D75" s="468" t="s">
        <v>121</v>
      </c>
      <c r="E75" s="290" t="s">
        <v>120</v>
      </c>
      <c r="F75" s="206" t="s">
        <v>121</v>
      </c>
      <c r="G75" s="291"/>
      <c r="H75" s="106"/>
      <c r="I75" s="106"/>
      <c r="J75" s="232"/>
      <c r="K75" s="260"/>
    </row>
    <row r="76" spans="1:19" x14ac:dyDescent="0.2">
      <c r="A76" s="238" t="s">
        <v>111</v>
      </c>
      <c r="B76" s="234" t="s">
        <v>106</v>
      </c>
      <c r="C76" s="235">
        <v>557.20000000000005</v>
      </c>
      <c r="D76" s="235" t="s">
        <v>109</v>
      </c>
      <c r="E76" s="299" t="s">
        <v>106</v>
      </c>
      <c r="F76" s="205" t="s">
        <v>109</v>
      </c>
      <c r="G76" s="301"/>
      <c r="H76" s="105"/>
      <c r="I76" s="105"/>
      <c r="J76" s="236"/>
      <c r="K76" s="191"/>
    </row>
    <row r="77" spans="1:19" ht="17" thickBot="1" x14ac:dyDescent="0.25">
      <c r="A77" s="482" t="s">
        <v>112</v>
      </c>
      <c r="B77" s="484" t="s">
        <v>105</v>
      </c>
      <c r="C77" s="468">
        <v>571.29999999999995</v>
      </c>
      <c r="D77" s="468" t="s">
        <v>110</v>
      </c>
      <c r="E77" s="288" t="s">
        <v>105</v>
      </c>
      <c r="F77" s="206" t="s">
        <v>110</v>
      </c>
      <c r="G77" s="289"/>
      <c r="H77" s="106"/>
      <c r="I77" s="106"/>
      <c r="J77" s="232"/>
      <c r="K77" s="146"/>
    </row>
    <row r="78" spans="1:19" ht="17" thickBot="1" x14ac:dyDescent="0.25">
      <c r="A78" s="122" t="s">
        <v>138</v>
      </c>
      <c r="B78" s="287" t="s">
        <v>155</v>
      </c>
      <c r="C78" s="118"/>
      <c r="D78" s="118"/>
      <c r="E78" s="118"/>
      <c r="F78" s="118"/>
      <c r="G78" s="118"/>
      <c r="H78" s="118"/>
      <c r="I78" s="118"/>
      <c r="J78" s="118"/>
      <c r="K78" s="119"/>
    </row>
    <row r="79" spans="1:19" x14ac:dyDescent="0.2">
      <c r="A79" s="477" t="s">
        <v>136</v>
      </c>
      <c r="B79" s="468" t="s">
        <v>137</v>
      </c>
      <c r="C79" s="468">
        <v>557.20000000000005</v>
      </c>
      <c r="D79" s="468" t="s">
        <v>151</v>
      </c>
      <c r="E79" s="292" t="s">
        <v>137</v>
      </c>
      <c r="F79" s="206" t="s">
        <v>151</v>
      </c>
      <c r="G79" s="291"/>
      <c r="H79" s="106"/>
      <c r="I79" s="106"/>
      <c r="J79" s="232"/>
      <c r="K79" s="260"/>
    </row>
    <row r="80" spans="1:19" x14ac:dyDescent="0.2">
      <c r="A80" s="285" t="s">
        <v>78</v>
      </c>
      <c r="B80" s="235" t="s">
        <v>77</v>
      </c>
      <c r="C80" s="235">
        <v>571.20000000000005</v>
      </c>
      <c r="D80" s="235" t="s">
        <v>24</v>
      </c>
      <c r="E80" s="300" t="s">
        <v>77</v>
      </c>
      <c r="F80" s="205" t="s">
        <v>24</v>
      </c>
      <c r="G80" s="205">
        <v>3.92</v>
      </c>
      <c r="H80" s="105" t="s">
        <v>670</v>
      </c>
      <c r="I80" s="105" t="s">
        <v>722</v>
      </c>
      <c r="J80" s="236" t="s">
        <v>509</v>
      </c>
      <c r="K80" s="191">
        <f>VLOOKUP(J80,References!$B$7:$F$197,5,FALSE)</f>
        <v>8</v>
      </c>
    </row>
    <row r="81" spans="1:18" ht="17" thickBot="1" x14ac:dyDescent="0.25">
      <c r="A81" s="477" t="s">
        <v>80</v>
      </c>
      <c r="B81" s="468" t="s">
        <v>79</v>
      </c>
      <c r="C81" s="468">
        <v>585.20000000000005</v>
      </c>
      <c r="D81" s="468" t="s">
        <v>25</v>
      </c>
      <c r="E81" s="292" t="s">
        <v>79</v>
      </c>
      <c r="F81" s="206" t="s">
        <v>25</v>
      </c>
      <c r="G81" s="206">
        <v>3.92</v>
      </c>
      <c r="H81" s="106" t="s">
        <v>670</v>
      </c>
      <c r="I81" s="106" t="s">
        <v>722</v>
      </c>
      <c r="J81" s="232" t="s">
        <v>509</v>
      </c>
      <c r="K81" s="146">
        <f>VLOOKUP(J81,References!$B$7:$F$197,5,FALSE)</f>
        <v>8</v>
      </c>
    </row>
    <row r="82" spans="1:18" ht="17" thickBot="1" x14ac:dyDescent="0.25">
      <c r="A82" s="117" t="s">
        <v>139</v>
      </c>
      <c r="B82" s="262" t="s">
        <v>150</v>
      </c>
      <c r="C82" s="118"/>
      <c r="D82" s="118"/>
      <c r="E82" s="118"/>
      <c r="F82" s="118"/>
      <c r="G82" s="118"/>
      <c r="H82" s="118"/>
      <c r="I82" s="118"/>
      <c r="J82" s="118"/>
      <c r="K82" s="119"/>
    </row>
    <row r="83" spans="1:18" x14ac:dyDescent="0.2">
      <c r="A83" s="483" t="s">
        <v>82</v>
      </c>
      <c r="B83" s="485" t="s">
        <v>81</v>
      </c>
      <c r="C83" s="476">
        <v>264.10000000000002</v>
      </c>
      <c r="D83" s="476" t="s">
        <v>26</v>
      </c>
      <c r="E83" s="388" t="s">
        <v>81</v>
      </c>
      <c r="F83" s="226" t="s">
        <v>26</v>
      </c>
      <c r="G83" s="226"/>
      <c r="H83" s="227"/>
      <c r="I83" s="227"/>
      <c r="J83" s="297"/>
      <c r="K83" s="260"/>
    </row>
    <row r="84" spans="1:18" x14ac:dyDescent="0.2">
      <c r="A84" s="482" t="s">
        <v>84</v>
      </c>
      <c r="B84" s="484" t="s">
        <v>83</v>
      </c>
      <c r="C84" s="468">
        <v>364.1</v>
      </c>
      <c r="D84" s="468" t="s">
        <v>27</v>
      </c>
      <c r="E84" s="288" t="s">
        <v>83</v>
      </c>
      <c r="F84" s="206" t="s">
        <v>27</v>
      </c>
      <c r="G84" s="206"/>
      <c r="H84" s="106"/>
      <c r="I84" s="106"/>
      <c r="J84" s="232"/>
      <c r="K84" s="191"/>
    </row>
    <row r="85" spans="1:18" x14ac:dyDescent="0.2">
      <c r="A85" s="238" t="s">
        <v>86</v>
      </c>
      <c r="B85" s="234" t="s">
        <v>85</v>
      </c>
      <c r="C85" s="235">
        <v>464.1</v>
      </c>
      <c r="D85" s="235" t="s">
        <v>28</v>
      </c>
      <c r="E85" s="299" t="s">
        <v>85</v>
      </c>
      <c r="F85" s="205" t="s">
        <v>28</v>
      </c>
      <c r="G85" s="205">
        <v>14.19</v>
      </c>
      <c r="H85" s="105" t="s">
        <v>670</v>
      </c>
      <c r="I85" s="105" t="s">
        <v>722</v>
      </c>
      <c r="J85" s="236" t="s">
        <v>535</v>
      </c>
      <c r="K85" s="191">
        <f>VLOOKUP(J85,References!$B$7:$F$197,5,FALSE)</f>
        <v>24</v>
      </c>
    </row>
    <row r="86" spans="1:18" ht="17" thickBot="1" x14ac:dyDescent="0.25">
      <c r="A86" s="491" t="s">
        <v>88</v>
      </c>
      <c r="B86" s="492" t="s">
        <v>87</v>
      </c>
      <c r="C86" s="469">
        <v>564.1</v>
      </c>
      <c r="D86" s="469" t="s">
        <v>29</v>
      </c>
      <c r="E86" s="305" t="s">
        <v>87</v>
      </c>
      <c r="F86" s="216" t="s">
        <v>29</v>
      </c>
      <c r="G86" s="216"/>
      <c r="H86" s="218"/>
      <c r="I86" s="218"/>
      <c r="J86" s="303"/>
      <c r="K86" s="146"/>
    </row>
    <row r="87" spans="1:18" ht="17" thickBot="1" x14ac:dyDescent="0.25">
      <c r="A87" s="201" t="s">
        <v>187</v>
      </c>
      <c r="B87" s="203" t="s">
        <v>186</v>
      </c>
      <c r="C87" s="121"/>
      <c r="D87" s="121"/>
      <c r="E87" s="118"/>
      <c r="F87" s="118"/>
      <c r="G87" s="118"/>
      <c r="H87" s="118"/>
      <c r="I87" s="118"/>
      <c r="J87" s="118"/>
      <c r="K87" s="119"/>
      <c r="L87" s="209"/>
      <c r="M87" s="209"/>
      <c r="N87" s="209"/>
      <c r="O87" s="209"/>
      <c r="P87" s="209"/>
      <c r="Q87" s="209"/>
      <c r="R87" s="230"/>
    </row>
    <row r="88" spans="1:18" ht="18" x14ac:dyDescent="0.2">
      <c r="A88" s="942" t="s">
        <v>130</v>
      </c>
      <c r="B88" s="936" t="s">
        <v>761</v>
      </c>
      <c r="C88" s="840">
        <v>330.19</v>
      </c>
      <c r="D88" s="840" t="s">
        <v>126</v>
      </c>
      <c r="E88" s="306" t="s">
        <v>762</v>
      </c>
      <c r="F88" s="210" t="s">
        <v>126</v>
      </c>
      <c r="G88" s="211">
        <v>-0.06</v>
      </c>
      <c r="H88" s="211" t="s">
        <v>670</v>
      </c>
      <c r="I88" s="211" t="s">
        <v>722</v>
      </c>
      <c r="J88" s="212" t="s">
        <v>538</v>
      </c>
      <c r="K88" s="146">
        <f>VLOOKUP(J88,References!$B$7:$F$197,5,FALSE)</f>
        <v>80</v>
      </c>
      <c r="L88" s="230"/>
      <c r="M88" s="230"/>
      <c r="N88" s="230"/>
      <c r="O88" s="230"/>
      <c r="P88" s="230"/>
      <c r="Q88" s="230"/>
      <c r="R88" s="230"/>
    </row>
    <row r="89" spans="1:18" ht="18" x14ac:dyDescent="0.2">
      <c r="A89" s="885"/>
      <c r="B89" s="887"/>
      <c r="C89" s="831"/>
      <c r="D89" s="831"/>
      <c r="E89" s="293" t="s">
        <v>762</v>
      </c>
      <c r="F89" s="206" t="s">
        <v>126</v>
      </c>
      <c r="G89" s="106" t="s">
        <v>754</v>
      </c>
      <c r="H89" s="106" t="s">
        <v>674</v>
      </c>
      <c r="I89" s="106" t="s">
        <v>722</v>
      </c>
      <c r="J89" s="208" t="s">
        <v>538</v>
      </c>
      <c r="K89" s="146">
        <f>VLOOKUP(J89,References!$B$7:$F$197,5,FALSE)</f>
        <v>80</v>
      </c>
      <c r="L89" s="230"/>
      <c r="M89" s="230"/>
      <c r="N89" s="230"/>
      <c r="O89" s="230"/>
      <c r="P89" s="230"/>
      <c r="Q89" s="230"/>
      <c r="R89" s="230"/>
    </row>
    <row r="90" spans="1:18" ht="18" x14ac:dyDescent="0.2">
      <c r="A90" s="885"/>
      <c r="B90" s="887"/>
      <c r="C90" s="831"/>
      <c r="D90" s="831"/>
      <c r="E90" s="293" t="s">
        <v>762</v>
      </c>
      <c r="F90" s="206" t="s">
        <v>126</v>
      </c>
      <c r="G90" s="510" t="s">
        <v>754</v>
      </c>
      <c r="H90" s="106" t="s">
        <v>673</v>
      </c>
      <c r="I90" s="106" t="s">
        <v>722</v>
      </c>
      <c r="J90" s="208" t="s">
        <v>538</v>
      </c>
      <c r="K90" s="146">
        <f>VLOOKUP(J90,References!$B$7:$F$197,5,FALSE)</f>
        <v>80</v>
      </c>
      <c r="L90" s="230"/>
      <c r="M90" s="230"/>
      <c r="N90" s="230"/>
      <c r="O90" s="230"/>
      <c r="P90" s="230"/>
      <c r="Q90" s="230"/>
      <c r="R90" s="230"/>
    </row>
    <row r="91" spans="1:18" ht="18" x14ac:dyDescent="0.2">
      <c r="A91" s="885"/>
      <c r="B91" s="887"/>
      <c r="C91" s="831"/>
      <c r="D91" s="831"/>
      <c r="E91" s="293" t="s">
        <v>762</v>
      </c>
      <c r="F91" s="206" t="s">
        <v>126</v>
      </c>
      <c r="G91" s="510">
        <v>2.8</v>
      </c>
      <c r="H91" s="106" t="s">
        <v>722</v>
      </c>
      <c r="I91" s="106" t="s">
        <v>722</v>
      </c>
      <c r="J91" s="208" t="s">
        <v>540</v>
      </c>
      <c r="K91" s="146">
        <f>VLOOKUP(J91,References!$B$7:$F$197,5,FALSE)</f>
        <v>31</v>
      </c>
      <c r="L91" s="230"/>
      <c r="M91" s="230"/>
      <c r="N91" s="230"/>
      <c r="O91" s="230"/>
      <c r="P91" s="230"/>
      <c r="Q91" s="230"/>
      <c r="R91" s="230"/>
    </row>
    <row r="92" spans="1:18" ht="18" x14ac:dyDescent="0.2">
      <c r="A92" s="886"/>
      <c r="B92" s="888"/>
      <c r="C92" s="832"/>
      <c r="D92" s="832"/>
      <c r="E92" s="295" t="s">
        <v>762</v>
      </c>
      <c r="F92" s="226" t="s">
        <v>126</v>
      </c>
      <c r="G92" s="296">
        <v>-0.77</v>
      </c>
      <c r="H92" s="227" t="s">
        <v>672</v>
      </c>
      <c r="I92" s="227" t="s">
        <v>722</v>
      </c>
      <c r="J92" s="228" t="s">
        <v>542</v>
      </c>
      <c r="K92" s="189">
        <f>VLOOKUP(J92,References!$B$7:$F$197,5,FALSE)</f>
        <v>32</v>
      </c>
      <c r="L92" s="230"/>
      <c r="M92" s="230"/>
      <c r="N92" s="230"/>
      <c r="O92" s="230"/>
      <c r="P92" s="230"/>
      <c r="Q92" s="230"/>
      <c r="R92" s="230"/>
    </row>
    <row r="93" spans="1:18" s="230" customFormat="1" x14ac:dyDescent="0.2">
      <c r="A93" s="213" t="s">
        <v>180</v>
      </c>
      <c r="B93" s="209" t="s">
        <v>182</v>
      </c>
      <c r="C93" s="480">
        <v>230</v>
      </c>
      <c r="D93" s="206" t="s">
        <v>184</v>
      </c>
      <c r="E93" s="231"/>
      <c r="F93" s="209"/>
      <c r="G93" s="209"/>
      <c r="H93" s="209"/>
      <c r="I93" s="209"/>
      <c r="J93" s="209"/>
      <c r="K93" s="191"/>
    </row>
    <row r="94" spans="1:18" s="230" customFormat="1" x14ac:dyDescent="0.2">
      <c r="A94" s="223" t="s">
        <v>181</v>
      </c>
      <c r="B94" s="220" t="s">
        <v>183</v>
      </c>
      <c r="C94" s="221">
        <v>280</v>
      </c>
      <c r="D94" s="205" t="s">
        <v>185</v>
      </c>
      <c r="E94" s="298"/>
      <c r="F94" s="220"/>
      <c r="G94" s="220"/>
      <c r="H94" s="220"/>
      <c r="I94" s="220"/>
      <c r="J94" s="220"/>
      <c r="K94" s="191"/>
    </row>
    <row r="95" spans="1:18" s="230" customFormat="1" ht="17" thickBot="1" x14ac:dyDescent="0.25">
      <c r="A95" s="214" t="s">
        <v>174</v>
      </c>
      <c r="B95" s="215" t="s">
        <v>175</v>
      </c>
      <c r="C95" s="565">
        <v>296</v>
      </c>
      <c r="D95" s="216" t="s">
        <v>176</v>
      </c>
      <c r="E95" s="307"/>
      <c r="F95" s="215"/>
      <c r="G95" s="215"/>
      <c r="H95" s="215"/>
      <c r="I95" s="215"/>
      <c r="J95" s="215"/>
      <c r="K95" s="146"/>
    </row>
    <row r="96" spans="1:18" s="17" customFormat="1" thickBot="1" x14ac:dyDescent="0.25">
      <c r="A96" s="204" t="s">
        <v>188</v>
      </c>
      <c r="B96" s="203" t="s">
        <v>189</v>
      </c>
      <c r="C96" s="251"/>
      <c r="D96" s="251"/>
      <c r="E96" s="114"/>
      <c r="F96" s="114"/>
      <c r="G96" s="114"/>
      <c r="H96" s="160"/>
      <c r="I96" s="160"/>
      <c r="J96" s="160"/>
      <c r="K96" s="308"/>
      <c r="L96" s="241"/>
      <c r="M96" s="242"/>
      <c r="N96" s="240"/>
      <c r="O96" s="240"/>
      <c r="P96" s="240"/>
      <c r="Q96" s="240"/>
      <c r="R96" s="48"/>
    </row>
    <row r="97" spans="1:18" ht="32" x14ac:dyDescent="0.2">
      <c r="A97" s="515" t="s">
        <v>124</v>
      </c>
      <c r="B97" s="511" t="s">
        <v>919</v>
      </c>
      <c r="C97" s="470">
        <v>632.6</v>
      </c>
      <c r="D97" s="470" t="s">
        <v>127</v>
      </c>
      <c r="E97" s="306" t="s">
        <v>684</v>
      </c>
      <c r="F97" s="210" t="s">
        <v>127</v>
      </c>
      <c r="G97" s="210"/>
      <c r="H97" s="211"/>
      <c r="I97" s="211"/>
      <c r="J97" s="237"/>
      <c r="K97" s="260"/>
      <c r="L97" s="230"/>
      <c r="M97" s="230"/>
      <c r="N97" s="230"/>
      <c r="O97" s="230"/>
      <c r="P97" s="230"/>
      <c r="Q97" s="230"/>
      <c r="R97" s="230"/>
    </row>
    <row r="98" spans="1:18" x14ac:dyDescent="0.2">
      <c r="A98" s="890" t="s">
        <v>125</v>
      </c>
      <c r="B98" s="891" t="s">
        <v>920</v>
      </c>
      <c r="C98" s="830">
        <v>532.6</v>
      </c>
      <c r="D98" s="830" t="s">
        <v>129</v>
      </c>
      <c r="E98" s="294" t="s">
        <v>685</v>
      </c>
      <c r="F98" s="224" t="s">
        <v>129</v>
      </c>
      <c r="G98" s="225" t="s">
        <v>754</v>
      </c>
      <c r="H98" s="225" t="s">
        <v>670</v>
      </c>
      <c r="I98" s="225" t="s">
        <v>722</v>
      </c>
      <c r="J98" s="233" t="s">
        <v>538</v>
      </c>
      <c r="K98" s="146">
        <f>VLOOKUP(J98,References!$B$7:$F$197,5,FALSE)</f>
        <v>80</v>
      </c>
      <c r="L98" s="230"/>
      <c r="M98" s="230"/>
      <c r="N98" s="230"/>
      <c r="O98" s="230"/>
      <c r="P98" s="230"/>
      <c r="Q98" s="230"/>
      <c r="R98" s="230"/>
    </row>
    <row r="99" spans="1:18" x14ac:dyDescent="0.2">
      <c r="A99" s="885"/>
      <c r="B99" s="887"/>
      <c r="C99" s="831"/>
      <c r="D99" s="831"/>
      <c r="E99" s="293" t="s">
        <v>685</v>
      </c>
      <c r="F99" s="206" t="s">
        <v>129</v>
      </c>
      <c r="G99" s="106" t="s">
        <v>754</v>
      </c>
      <c r="H99" s="106" t="s">
        <v>674</v>
      </c>
      <c r="I99" s="106" t="s">
        <v>722</v>
      </c>
      <c r="J99" s="232" t="s">
        <v>538</v>
      </c>
      <c r="K99" s="146">
        <f>VLOOKUP(J99,References!$B$7:$F$197,5,FALSE)</f>
        <v>80</v>
      </c>
      <c r="L99" s="230"/>
      <c r="M99" s="230"/>
      <c r="N99" s="230"/>
      <c r="O99" s="230"/>
      <c r="P99" s="230"/>
      <c r="Q99" s="230"/>
      <c r="R99" s="230"/>
    </row>
    <row r="100" spans="1:18" x14ac:dyDescent="0.2">
      <c r="A100" s="886"/>
      <c r="B100" s="888"/>
      <c r="C100" s="832"/>
      <c r="D100" s="832"/>
      <c r="E100" s="295" t="s">
        <v>685</v>
      </c>
      <c r="F100" s="226" t="s">
        <v>129</v>
      </c>
      <c r="G100" s="296" t="s">
        <v>754</v>
      </c>
      <c r="H100" s="227" t="s">
        <v>673</v>
      </c>
      <c r="I100" s="227" t="s">
        <v>722</v>
      </c>
      <c r="J100" s="297" t="s">
        <v>538</v>
      </c>
      <c r="K100" s="189">
        <f>VLOOKUP(J100,References!$B$7:$F$197,5,FALSE)</f>
        <v>80</v>
      </c>
      <c r="L100" s="230"/>
      <c r="M100" s="230"/>
      <c r="N100" s="230"/>
      <c r="O100" s="230"/>
      <c r="P100" s="230"/>
      <c r="Q100" s="230"/>
      <c r="R100" s="230"/>
    </row>
    <row r="101" spans="1:18" s="230" customFormat="1" ht="17" thickBot="1" x14ac:dyDescent="0.25">
      <c r="A101" s="214" t="s">
        <v>177</v>
      </c>
      <c r="B101" s="215" t="s">
        <v>178</v>
      </c>
      <c r="C101" s="467">
        <v>316.10000000000002</v>
      </c>
      <c r="D101" s="216" t="s">
        <v>179</v>
      </c>
      <c r="E101" s="307"/>
      <c r="F101" s="215"/>
      <c r="G101" s="215"/>
      <c r="H101" s="215"/>
      <c r="I101" s="215"/>
      <c r="J101" s="215"/>
      <c r="K101" s="146"/>
    </row>
    <row r="102" spans="1:18" ht="17" thickBot="1" x14ac:dyDescent="0.25">
      <c r="A102" s="201" t="s">
        <v>190</v>
      </c>
      <c r="B102" s="239"/>
      <c r="C102" s="251"/>
      <c r="D102" s="251"/>
      <c r="E102" s="114"/>
      <c r="F102" s="114"/>
      <c r="G102" s="114"/>
      <c r="H102" s="160"/>
      <c r="I102" s="160"/>
      <c r="J102" s="160"/>
      <c r="K102" s="308"/>
      <c r="L102" s="241"/>
      <c r="M102" s="242"/>
      <c r="N102" s="240"/>
      <c r="O102" s="240"/>
      <c r="P102" s="240"/>
      <c r="Q102" s="240"/>
      <c r="R102" s="230"/>
    </row>
    <row r="103" spans="1:18" x14ac:dyDescent="0.2">
      <c r="A103" s="885" t="s">
        <v>123</v>
      </c>
      <c r="B103" s="887" t="s">
        <v>122</v>
      </c>
      <c r="C103" s="849">
        <v>378.1</v>
      </c>
      <c r="D103" s="831" t="s">
        <v>128</v>
      </c>
      <c r="E103" s="293" t="s">
        <v>122</v>
      </c>
      <c r="F103" s="206" t="s">
        <v>128</v>
      </c>
      <c r="G103" s="510">
        <v>0.8</v>
      </c>
      <c r="H103" s="106" t="s">
        <v>668</v>
      </c>
      <c r="I103" s="106" t="s">
        <v>722</v>
      </c>
      <c r="J103" s="208" t="s">
        <v>536</v>
      </c>
      <c r="K103" s="146">
        <f>VLOOKUP(J103,References!$B$7:$F$197,5,FALSE)</f>
        <v>9</v>
      </c>
    </row>
    <row r="104" spans="1:18" ht="17" thickBot="1" x14ac:dyDescent="0.25">
      <c r="A104" s="894"/>
      <c r="B104" s="895"/>
      <c r="C104" s="896"/>
      <c r="D104" s="845"/>
      <c r="E104" s="807" t="s">
        <v>122</v>
      </c>
      <c r="F104" s="216" t="s">
        <v>128</v>
      </c>
      <c r="G104" s="217">
        <v>1.5</v>
      </c>
      <c r="H104" s="218" t="s">
        <v>668</v>
      </c>
      <c r="I104" s="218" t="s">
        <v>722</v>
      </c>
      <c r="J104" s="219" t="s">
        <v>536</v>
      </c>
      <c r="K104" s="148">
        <f>VLOOKUP(J104,References!$B$7:$F$197,5,FALSE)</f>
        <v>9</v>
      </c>
    </row>
    <row r="106" spans="1:18" x14ac:dyDescent="0.2">
      <c r="A106" s="93" t="s">
        <v>730</v>
      </c>
    </row>
    <row r="107" spans="1:18" x14ac:dyDescent="0.2">
      <c r="A107" s="17" t="s">
        <v>841</v>
      </c>
    </row>
    <row r="108" spans="1:18" x14ac:dyDescent="0.2">
      <c r="A108" s="2" t="s">
        <v>842</v>
      </c>
    </row>
    <row r="109" spans="1:18" x14ac:dyDescent="0.2">
      <c r="A109" s="17" t="s">
        <v>113</v>
      </c>
    </row>
    <row r="110" spans="1:18" x14ac:dyDescent="0.2">
      <c r="A110" s="10" t="s">
        <v>153</v>
      </c>
    </row>
    <row r="111" spans="1:18" x14ac:dyDescent="0.2">
      <c r="A111" s="93" t="s">
        <v>731</v>
      </c>
    </row>
    <row r="112" spans="1:18" x14ac:dyDescent="0.2">
      <c r="A112" s="93" t="s">
        <v>579</v>
      </c>
    </row>
    <row r="113" spans="1:1" x14ac:dyDescent="0.2">
      <c r="A113" s="93" t="s">
        <v>732</v>
      </c>
    </row>
    <row r="114" spans="1:1" x14ac:dyDescent="0.2">
      <c r="A114" s="93" t="s">
        <v>735</v>
      </c>
    </row>
    <row r="115" spans="1:1" x14ac:dyDescent="0.2">
      <c r="A115" s="93" t="s">
        <v>736</v>
      </c>
    </row>
    <row r="116" spans="1:1" x14ac:dyDescent="0.2">
      <c r="A116" s="93" t="s">
        <v>737</v>
      </c>
    </row>
    <row r="117" spans="1:1" x14ac:dyDescent="0.2">
      <c r="A117" s="93" t="s">
        <v>739</v>
      </c>
    </row>
    <row r="121" spans="1:1" x14ac:dyDescent="0.2">
      <c r="A121" s="93"/>
    </row>
    <row r="122" spans="1:1" x14ac:dyDescent="0.2">
      <c r="A122" s="17"/>
    </row>
    <row r="123" spans="1:1" x14ac:dyDescent="0.2">
      <c r="A123" s="17"/>
    </row>
    <row r="124" spans="1:1" x14ac:dyDescent="0.2">
      <c r="A124" s="2"/>
    </row>
    <row r="125" spans="1:1" x14ac:dyDescent="0.2">
      <c r="A125" s="93"/>
    </row>
    <row r="126" spans="1:1" x14ac:dyDescent="0.2">
      <c r="A126" s="93"/>
    </row>
    <row r="127" spans="1:1" x14ac:dyDescent="0.2">
      <c r="A127" s="93"/>
    </row>
    <row r="128" spans="1:1" x14ac:dyDescent="0.2">
      <c r="A128" s="93"/>
    </row>
    <row r="129" spans="1:1" x14ac:dyDescent="0.2">
      <c r="A129" s="11"/>
    </row>
    <row r="130" spans="1:1" x14ac:dyDescent="0.2">
      <c r="A130" s="93"/>
    </row>
  </sheetData>
  <sheetProtection algorithmName="SHA-512" hashValue="KKfYUEn++0ACwPh6BI+pcR1vqr49mP6Z3/KFSvA9hPpOxjHPjHM6bY5HbAG/LGWzJTjOZ4nGTwL02v3XzO9bZA==" saltValue="S1dmaeU3HFKcYts8gr6xUg==" spinCount="100000" sheet="1" objects="1" scenarios="1"/>
  <mergeCells count="65">
    <mergeCell ref="A103:A104"/>
    <mergeCell ref="B103:B104"/>
    <mergeCell ref="C103:C104"/>
    <mergeCell ref="D103:D104"/>
    <mergeCell ref="A98:A100"/>
    <mergeCell ref="B98:B100"/>
    <mergeCell ref="C98:C100"/>
    <mergeCell ref="D98:D100"/>
    <mergeCell ref="A70:A71"/>
    <mergeCell ref="B70:B71"/>
    <mergeCell ref="C70:C71"/>
    <mergeCell ref="D70:D71"/>
    <mergeCell ref="A88:A92"/>
    <mergeCell ref="B88:B92"/>
    <mergeCell ref="C88:C92"/>
    <mergeCell ref="D88:D92"/>
    <mergeCell ref="A50:A52"/>
    <mergeCell ref="B50:B52"/>
    <mergeCell ref="C50:C52"/>
    <mergeCell ref="D50:D52"/>
    <mergeCell ref="A54:A58"/>
    <mergeCell ref="B54:B58"/>
    <mergeCell ref="C54:C58"/>
    <mergeCell ref="D54:D58"/>
    <mergeCell ref="A40:A42"/>
    <mergeCell ref="B40:B42"/>
    <mergeCell ref="C40:C42"/>
    <mergeCell ref="D40:D42"/>
    <mergeCell ref="A46:A48"/>
    <mergeCell ref="B46:B48"/>
    <mergeCell ref="C46:C48"/>
    <mergeCell ref="D46:D48"/>
    <mergeCell ref="A32:A35"/>
    <mergeCell ref="B32:B35"/>
    <mergeCell ref="C32:C35"/>
    <mergeCell ref="D32:D35"/>
    <mergeCell ref="A36:A39"/>
    <mergeCell ref="B36:B39"/>
    <mergeCell ref="C36:C39"/>
    <mergeCell ref="D36:D39"/>
    <mergeCell ref="A20:A28"/>
    <mergeCell ref="B20:B28"/>
    <mergeCell ref="C20:C28"/>
    <mergeCell ref="D20:D28"/>
    <mergeCell ref="A29:A31"/>
    <mergeCell ref="B29:B31"/>
    <mergeCell ref="C29:C31"/>
    <mergeCell ref="D29:D31"/>
    <mergeCell ref="A14:A16"/>
    <mergeCell ref="B14:B16"/>
    <mergeCell ref="C14:C16"/>
    <mergeCell ref="D14:D16"/>
    <mergeCell ref="A17:A19"/>
    <mergeCell ref="B17:B19"/>
    <mergeCell ref="C17:C19"/>
    <mergeCell ref="D17:D19"/>
    <mergeCell ref="A12:A13"/>
    <mergeCell ref="B12:B13"/>
    <mergeCell ref="C12:C13"/>
    <mergeCell ref="D12:D13"/>
    <mergeCell ref="A2:K2"/>
    <mergeCell ref="A8:A11"/>
    <mergeCell ref="B8:B11"/>
    <mergeCell ref="C8:C11"/>
    <mergeCell ref="D8:D11"/>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2" id="{8DC610D3-1A62-4F3C-95AF-D76B8AA86910}">
            <xm:f>(VLOOKUP(O68,References!$B$8:$C$197,2,FALSE)="Secondary")</xm:f>
            <x14:dxf>
              <font>
                <strike val="0"/>
              </font>
              <fill>
                <patternFill>
                  <bgColor rgb="FFFFC000"/>
                </patternFill>
              </fill>
            </x14:dxf>
          </x14:cfRule>
          <xm:sqref>P68</xm:sqref>
        </x14:conditionalFormatting>
        <x14:conditionalFormatting xmlns:xm="http://schemas.microsoft.com/office/excel/2006/main">
          <x14:cfRule type="expression" priority="11" id="{7C34B091-F4FE-4A5A-9C08-AB51D7D4EC73}">
            <xm:f>(VLOOKUP(J8,References!$B$8:$C$197,2,FALSE)="Secondary")</xm:f>
            <x14:dxf>
              <font>
                <strike val="0"/>
              </font>
              <fill>
                <patternFill>
                  <bgColor rgb="FFFFC000"/>
                </patternFill>
              </fill>
            </x14:dxf>
          </x14:cfRule>
          <xm:sqref>K8:K44</xm:sqref>
        </x14:conditionalFormatting>
        <x14:conditionalFormatting xmlns:xm="http://schemas.microsoft.com/office/excel/2006/main">
          <x14:cfRule type="expression" priority="10" id="{44B2230F-0845-426A-8827-4BB811EE73F1}">
            <xm:f>(VLOOKUP(J46,References!$B$8:$C$197,2,FALSE)="Secondary")</xm:f>
            <x14:dxf>
              <font>
                <strike val="0"/>
              </font>
              <fill>
                <patternFill>
                  <bgColor rgb="FFFFC000"/>
                </patternFill>
              </fill>
            </x14:dxf>
          </x14:cfRule>
          <xm:sqref>K46:K60</xm:sqref>
        </x14:conditionalFormatting>
        <x14:conditionalFormatting xmlns:xm="http://schemas.microsoft.com/office/excel/2006/main">
          <x14:cfRule type="expression" priority="9" id="{4D4305B4-940A-4EFF-AEE9-49400314A68B}">
            <xm:f>(VLOOKUP(J62,References!$B$8:$C$197,2,FALSE)="Secondary")</xm:f>
            <x14:dxf>
              <font>
                <strike val="0"/>
              </font>
              <fill>
                <patternFill>
                  <bgColor rgb="FFFFC000"/>
                </patternFill>
              </fill>
            </x14:dxf>
          </x14:cfRule>
          <xm:sqref>K62:K63</xm:sqref>
        </x14:conditionalFormatting>
        <x14:conditionalFormatting xmlns:xm="http://schemas.microsoft.com/office/excel/2006/main">
          <x14:cfRule type="expression" priority="8" id="{CD2C9781-E847-4F73-AFB4-D303A82CD292}">
            <xm:f>(VLOOKUP(J65,References!$B$8:$C$197,2,FALSE)="Secondary")</xm:f>
            <x14:dxf>
              <font>
                <strike val="0"/>
              </font>
              <fill>
                <patternFill>
                  <bgColor rgb="FFFFC000"/>
                </patternFill>
              </fill>
            </x14:dxf>
          </x14:cfRule>
          <xm:sqref>K65:K68</xm:sqref>
        </x14:conditionalFormatting>
        <x14:conditionalFormatting xmlns:xm="http://schemas.microsoft.com/office/excel/2006/main">
          <x14:cfRule type="expression" priority="7" id="{07377152-264F-4287-B73F-298E201FCA62}">
            <xm:f>(VLOOKUP(J70,References!$B$8:$C$197,2,FALSE)="Secondary")</xm:f>
            <x14:dxf>
              <font>
                <strike val="0"/>
              </font>
              <fill>
                <patternFill>
                  <bgColor rgb="FFFFC000"/>
                </patternFill>
              </fill>
            </x14:dxf>
          </x14:cfRule>
          <xm:sqref>K70:K73</xm:sqref>
        </x14:conditionalFormatting>
        <x14:conditionalFormatting xmlns:xm="http://schemas.microsoft.com/office/excel/2006/main">
          <x14:cfRule type="expression" priority="6" id="{57FE6B2D-3ADF-41B5-B14C-EEDD27C3DB2E}">
            <xm:f>(VLOOKUP(J75,References!$B$8:$C$197,2,FALSE)="Secondary")</xm:f>
            <x14:dxf>
              <font>
                <strike val="0"/>
              </font>
              <fill>
                <patternFill>
                  <bgColor rgb="FFFFC000"/>
                </patternFill>
              </fill>
            </x14:dxf>
          </x14:cfRule>
          <xm:sqref>K75:K77</xm:sqref>
        </x14:conditionalFormatting>
        <x14:conditionalFormatting xmlns:xm="http://schemas.microsoft.com/office/excel/2006/main">
          <x14:cfRule type="expression" priority="5" id="{F980A5B7-2E73-488D-B6AC-FA4B7F992239}">
            <xm:f>(VLOOKUP(J79,References!$B$8:$C$197,2,FALSE)="Secondary")</xm:f>
            <x14:dxf>
              <font>
                <strike val="0"/>
              </font>
              <fill>
                <patternFill>
                  <bgColor rgb="FFFFC000"/>
                </patternFill>
              </fill>
            </x14:dxf>
          </x14:cfRule>
          <xm:sqref>K79:K81</xm:sqref>
        </x14:conditionalFormatting>
        <x14:conditionalFormatting xmlns:xm="http://schemas.microsoft.com/office/excel/2006/main">
          <x14:cfRule type="expression" priority="4" id="{AA4030C2-4289-4BF6-AC6D-F8C83EF0A90B}">
            <xm:f>(VLOOKUP(J83,References!$B$8:$C$197,2,FALSE)="Secondary")</xm:f>
            <x14:dxf>
              <font>
                <strike val="0"/>
              </font>
              <fill>
                <patternFill>
                  <bgColor rgb="FFFFC000"/>
                </patternFill>
              </fill>
            </x14:dxf>
          </x14:cfRule>
          <xm:sqref>K83:K86</xm:sqref>
        </x14:conditionalFormatting>
        <x14:conditionalFormatting xmlns:xm="http://schemas.microsoft.com/office/excel/2006/main">
          <x14:cfRule type="expression" priority="3" id="{AC6EA073-9519-401E-AA57-D51752870A84}">
            <xm:f>(VLOOKUP(J88,References!$B$8:$C$197,2,FALSE)="Secondary")</xm:f>
            <x14:dxf>
              <font>
                <strike val="0"/>
              </font>
              <fill>
                <patternFill>
                  <bgColor rgb="FFFFC000"/>
                </patternFill>
              </fill>
            </x14:dxf>
          </x14:cfRule>
          <xm:sqref>K88:K95</xm:sqref>
        </x14:conditionalFormatting>
        <x14:conditionalFormatting xmlns:xm="http://schemas.microsoft.com/office/excel/2006/main">
          <x14:cfRule type="expression" priority="2" id="{018E3E84-FD34-4806-A6D5-D156BC1800FE}">
            <xm:f>(VLOOKUP(J97,References!$B$8:$C$197,2,FALSE)="Secondary")</xm:f>
            <x14:dxf>
              <font>
                <strike val="0"/>
              </font>
              <fill>
                <patternFill>
                  <bgColor rgb="FFFFC000"/>
                </patternFill>
              </fill>
            </x14:dxf>
          </x14:cfRule>
          <xm:sqref>K97:K101</xm:sqref>
        </x14:conditionalFormatting>
        <x14:conditionalFormatting xmlns:xm="http://schemas.microsoft.com/office/excel/2006/main">
          <x14:cfRule type="expression" priority="1" id="{95B25B93-0AC0-49A9-B391-6D46B8387B09}">
            <xm:f>(VLOOKUP(J103,References!$B$8:$C$197,2,FALSE)="Secondary")</xm:f>
            <x14:dxf>
              <font>
                <strike val="0"/>
              </font>
              <fill>
                <patternFill>
                  <bgColor rgb="FFFFC000"/>
                </patternFill>
              </fill>
            </x14:dxf>
          </x14:cfRule>
          <xm:sqref>K103:K104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sheetPr>
  <dimension ref="A1:AA119"/>
  <sheetViews>
    <sheetView zoomScale="80" zoomScaleNormal="80" workbookViewId="0">
      <pane ySplit="6" topLeftCell="A71" activePane="bottomLeft" state="frozen"/>
      <selection pane="bottomLeft" activeCell="A3" sqref="A3"/>
    </sheetView>
  </sheetViews>
  <sheetFormatPr baseColWidth="10" defaultColWidth="8.83203125" defaultRowHeight="16" x14ac:dyDescent="0.2"/>
  <cols>
    <col min="1" max="1" width="11.5" customWidth="1"/>
    <col min="2" max="2" width="17.5" style="40" customWidth="1"/>
    <col min="3" max="3" width="13.83203125" style="40" customWidth="1"/>
    <col min="4" max="4" width="62.6640625" style="54" customWidth="1"/>
    <col min="5" max="5" width="58" style="40" customWidth="1"/>
    <col min="6" max="6" width="10.6640625" hidden="1" customWidth="1"/>
    <col min="7" max="15" width="9.5" customWidth="1"/>
  </cols>
  <sheetData>
    <row r="1" spans="1:27" s="6" customFormat="1" ht="21" x14ac:dyDescent="0.25">
      <c r="A1" s="4" t="str">
        <f>'Main Table'!A1</f>
        <v>October 2021</v>
      </c>
      <c r="B1" s="37"/>
      <c r="C1" s="37"/>
      <c r="D1" s="35"/>
      <c r="E1" s="7"/>
      <c r="N1" s="9"/>
    </row>
    <row r="2" spans="1:27" s="6" customFormat="1" ht="28.5" customHeight="1" x14ac:dyDescent="0.2">
      <c r="A2" s="874" t="s">
        <v>928</v>
      </c>
      <c r="B2" s="944"/>
      <c r="C2" s="944"/>
      <c r="D2" s="944"/>
      <c r="E2" s="944"/>
      <c r="F2" s="944"/>
      <c r="G2" s="944"/>
      <c r="H2" s="944"/>
      <c r="I2" s="944"/>
      <c r="J2" s="944"/>
      <c r="K2" s="944"/>
      <c r="L2" s="944"/>
      <c r="M2" s="944"/>
      <c r="N2" s="944"/>
      <c r="O2" s="944"/>
      <c r="P2" s="14"/>
      <c r="Q2" s="14"/>
      <c r="R2" s="14"/>
      <c r="S2" s="14"/>
      <c r="T2" s="14"/>
      <c r="U2" s="14"/>
      <c r="V2" s="14"/>
      <c r="W2" s="14"/>
      <c r="X2" s="14"/>
      <c r="Y2" s="14"/>
      <c r="Z2" s="14"/>
      <c r="AA2" s="14"/>
    </row>
    <row r="3" spans="1:27" s="2" customFormat="1" x14ac:dyDescent="0.2">
      <c r="A3" s="31"/>
      <c r="B3" s="38"/>
      <c r="C3" s="38"/>
      <c r="D3" s="36"/>
      <c r="E3" s="1"/>
      <c r="G3" s="13"/>
      <c r="N3" s="12"/>
      <c r="Q3" s="48"/>
      <c r="R3" s="48"/>
    </row>
    <row r="4" spans="1:27" s="2" customFormat="1" x14ac:dyDescent="0.2">
      <c r="A4" s="24"/>
      <c r="B4" s="38"/>
      <c r="C4" s="38"/>
      <c r="D4" s="36"/>
      <c r="E4" s="1"/>
      <c r="G4" s="13"/>
      <c r="N4" s="12"/>
    </row>
    <row r="5" spans="1:27" s="2" customFormat="1" ht="20" thickBot="1" x14ac:dyDescent="0.3">
      <c r="A5" s="416" t="s">
        <v>156</v>
      </c>
      <c r="B5" s="39"/>
      <c r="C5" s="39"/>
      <c r="D5" s="36"/>
      <c r="E5" s="1"/>
      <c r="G5" s="943" t="s">
        <v>696</v>
      </c>
      <c r="H5" s="943"/>
      <c r="I5" s="943"/>
      <c r="J5" s="943"/>
      <c r="K5" s="943"/>
      <c r="L5" s="943"/>
      <c r="M5" s="943"/>
      <c r="N5" s="943"/>
      <c r="O5" s="943"/>
    </row>
    <row r="6" spans="1:27" s="107" customFormat="1" ht="61" thickBot="1" x14ac:dyDescent="0.3">
      <c r="A6" s="130" t="s">
        <v>114</v>
      </c>
      <c r="B6" s="131" t="s">
        <v>505</v>
      </c>
      <c r="C6" s="131" t="s">
        <v>778</v>
      </c>
      <c r="D6" s="826" t="s">
        <v>89</v>
      </c>
      <c r="E6" s="827" t="s">
        <v>711</v>
      </c>
      <c r="F6" s="828" t="s">
        <v>571</v>
      </c>
      <c r="G6" s="757" t="s">
        <v>687</v>
      </c>
      <c r="H6" s="757" t="s">
        <v>688</v>
      </c>
      <c r="I6" s="757" t="s">
        <v>689</v>
      </c>
      <c r="J6" s="757" t="s">
        <v>690</v>
      </c>
      <c r="K6" s="757" t="s">
        <v>691</v>
      </c>
      <c r="L6" s="757" t="s">
        <v>692</v>
      </c>
      <c r="M6" s="757" t="s">
        <v>693</v>
      </c>
      <c r="N6" s="757" t="s">
        <v>694</v>
      </c>
      <c r="O6" s="829" t="s">
        <v>849</v>
      </c>
    </row>
    <row r="7" spans="1:27" ht="48" x14ac:dyDescent="0.2">
      <c r="A7" s="820">
        <v>1</v>
      </c>
      <c r="B7" s="821" t="s">
        <v>533</v>
      </c>
      <c r="C7" s="822" t="s">
        <v>573</v>
      </c>
      <c r="D7" s="823" t="s">
        <v>695</v>
      </c>
      <c r="E7" s="823"/>
      <c r="F7" s="808">
        <f t="shared" ref="F7:F70" si="0">A7</f>
        <v>1</v>
      </c>
      <c r="G7" s="824" t="str">
        <f>IF(((IFERROR(VLOOKUP($B7,'Main Table'!$I$9:$I$497,1,FALSE),"X"))="X"),"","X")</f>
        <v/>
      </c>
      <c r="H7" s="824" t="str">
        <f>IF(((IFERROR(VLOOKUP($B7,'Main Table'!$M$9:$M$497,1,FALSE),"X"))="X"),"","X")</f>
        <v>X</v>
      </c>
      <c r="I7" s="824" t="str">
        <f>IF(((IFERROR(VLOOKUP($B7,'Main Table'!$Q$9:$Q$497,1,FALSE),"X"))="X"),"","X")</f>
        <v>X</v>
      </c>
      <c r="J7" s="824" t="str">
        <f>IF(((IFERROR(VLOOKUP($B7,'Critical Micelle Conc. (CMC)'!$P$9:$P$500,1,FALSE),"X"))="X"),"","X")</f>
        <v/>
      </c>
      <c r="K7" s="824" t="str">
        <f>IF(((IFERROR(VLOOKUP($B7,pKa!$J$8:$J$502,1,FALSE),"X"))="X"),"","X")</f>
        <v/>
      </c>
      <c r="L7" s="824" t="str">
        <f>IF(((IFERROR(VLOOKUP($B7,'Vapor Pressure (VP)'!$N$9:$N$544,1,FALSE),"X"))="X"),"","X")</f>
        <v>X</v>
      </c>
      <c r="M7" s="824" t="str">
        <f>IF(((IFERROR(VLOOKUP($B7,'Solubility (S)'!$P$9:$P$523,1,FALSE),"X"))="X"),"","X")</f>
        <v/>
      </c>
      <c r="N7" s="824" t="str">
        <f>IF(((IFERROR(VLOOKUP($B7,'Henry''s Constant (KH)'!$O$9:$O$495,1,FALSE),"X"))="X"),"","X")</f>
        <v/>
      </c>
      <c r="O7" s="825" t="str">
        <f>IF(((IFERROR(VLOOKUP($B7,'Log Koc'!$G$8:$G$496,1,FALSE),"X"))="X"),"","X")</f>
        <v/>
      </c>
    </row>
    <row r="8" spans="1:27" ht="32" x14ac:dyDescent="0.2">
      <c r="A8" s="810">
        <f t="shared" ref="A8:A74" si="1">A7+1</f>
        <v>2</v>
      </c>
      <c r="B8" s="135" t="s">
        <v>760</v>
      </c>
      <c r="C8" s="53" t="s">
        <v>572</v>
      </c>
      <c r="D8" s="104" t="s">
        <v>759</v>
      </c>
      <c r="E8" s="104"/>
      <c r="F8" s="81">
        <f t="shared" si="0"/>
        <v>2</v>
      </c>
      <c r="G8" s="136" t="str">
        <f>IF(((IFERROR(VLOOKUP($B8,'Main Table'!$I$9:$I$497,1,FALSE),"X"))="X"),"","X")</f>
        <v/>
      </c>
      <c r="H8" s="136" t="str">
        <f>IF(((IFERROR(VLOOKUP($B8,'Main Table'!$M$9:$M$497,1,FALSE),"X"))="X"),"","X")</f>
        <v>X</v>
      </c>
      <c r="I8" s="136" t="str">
        <f>IF(((IFERROR(VLOOKUP($B8,'Main Table'!$Q$9:$Q$497,1,FALSE),"X"))="X"),"","X")</f>
        <v>X</v>
      </c>
      <c r="J8" s="136" t="str">
        <f>IF(((IFERROR(VLOOKUP($B8,'Critical Micelle Conc. (CMC)'!$P$9:$P$500,1,FALSE),"X"))="X"),"","X")</f>
        <v/>
      </c>
      <c r="K8" s="136" t="str">
        <f>IF(((IFERROR(VLOOKUP($B8,pKa!$J$8:$J$502,1,FALSE),"X"))="X"),"","X")</f>
        <v>X</v>
      </c>
      <c r="L8" s="136" t="str">
        <f>IF(((IFERROR(VLOOKUP($B8,'Vapor Pressure (VP)'!$N$9:$N$544,1,FALSE),"X"))="X"),"","X")</f>
        <v>X</v>
      </c>
      <c r="M8" s="136" t="str">
        <f>IF(((IFERROR(VLOOKUP($B8,'Solubility (S)'!$P$9:$P$523,1,FALSE),"X"))="X"),"","X")</f>
        <v>X</v>
      </c>
      <c r="N8" s="136" t="str">
        <f>IF(((IFERROR(VLOOKUP($B8,'Henry''s Constant (KH)'!$O$9:$O$495,1,FALSE),"X"))="X"),"","X")</f>
        <v/>
      </c>
      <c r="O8" s="809" t="str">
        <f>IF(((IFERROR(VLOOKUP($B8,'Log Koc'!$G$8:$G$496,1,FALSE),"X"))="X"),"","X")</f>
        <v/>
      </c>
    </row>
    <row r="9" spans="1:27" ht="80" x14ac:dyDescent="0.2">
      <c r="A9" s="810">
        <f t="shared" si="1"/>
        <v>3</v>
      </c>
      <c r="B9" s="49" t="s">
        <v>553</v>
      </c>
      <c r="C9" s="53" t="s">
        <v>573</v>
      </c>
      <c r="D9" s="56" t="s">
        <v>663</v>
      </c>
      <c r="E9" s="55" t="s">
        <v>712</v>
      </c>
      <c r="F9" s="81">
        <f t="shared" si="0"/>
        <v>3</v>
      </c>
      <c r="G9" s="136" t="str">
        <f>IF(((IFERROR(VLOOKUP($B9,'Main Table'!$I$9:$I$497,1,FALSE),"X"))="X"),"","X")</f>
        <v/>
      </c>
      <c r="H9" s="136" t="str">
        <f>IF(((IFERROR(VLOOKUP($B9,'Main Table'!$M$9:$M$497,1,FALSE),"X"))="X"),"","X")</f>
        <v/>
      </c>
      <c r="I9" s="136" t="str">
        <f>IF(((IFERROR(VLOOKUP($B9,'Main Table'!$Q$9:$Q$497,1,FALSE),"X"))="X"),"","X")</f>
        <v/>
      </c>
      <c r="J9" s="136" t="str">
        <f>IF(((IFERROR(VLOOKUP($B9,'Critical Micelle Conc. (CMC)'!$P$9:$P$500,1,FALSE),"X"))="X"),"","X")</f>
        <v/>
      </c>
      <c r="K9" s="136" t="str">
        <f>IF(((IFERROR(VLOOKUP($B9,pKa!$J$8:$J$502,1,FALSE),"X"))="X"),"","X")</f>
        <v/>
      </c>
      <c r="L9" s="136" t="str">
        <f>IF(((IFERROR(VLOOKUP($B9,'Vapor Pressure (VP)'!$N$9:$N$544,1,FALSE),"X"))="X"),"","X")</f>
        <v/>
      </c>
      <c r="M9" s="136" t="str">
        <f>IF(((IFERROR(VLOOKUP($B9,'Solubility (S)'!$P$9:$P$523,1,FALSE),"X"))="X"),"","X")</f>
        <v/>
      </c>
      <c r="N9" s="136" t="str">
        <f>IF(((IFERROR(VLOOKUP($B9,'Henry''s Constant (KH)'!$O$9:$O$495,1,FALSE),"X"))="X"),"","X")</f>
        <v/>
      </c>
      <c r="O9" s="809" t="str">
        <f>IF(((IFERROR(VLOOKUP($B9,'Log Koc'!$G$8:$G$496,1,FALSE),"X"))="X"),"","X")</f>
        <v>X</v>
      </c>
    </row>
    <row r="10" spans="1:27" ht="80" x14ac:dyDescent="0.2">
      <c r="A10" s="810">
        <f t="shared" si="1"/>
        <v>4</v>
      </c>
      <c r="B10" s="50" t="s">
        <v>549</v>
      </c>
      <c r="C10" s="53" t="s">
        <v>573</v>
      </c>
      <c r="D10" s="56" t="s">
        <v>662</v>
      </c>
      <c r="E10" s="55" t="s">
        <v>103</v>
      </c>
      <c r="F10" s="81">
        <f t="shared" si="0"/>
        <v>4</v>
      </c>
      <c r="G10" s="136" t="str">
        <f>IF(((IFERROR(VLOOKUP($B10,'Main Table'!$I$9:$I$497,1,FALSE),"X"))="X"),"","X")</f>
        <v/>
      </c>
      <c r="H10" s="136" t="str">
        <f>IF(((IFERROR(VLOOKUP($B10,'Main Table'!$M$9:$M$497,1,FALSE),"X"))="X"),"","X")</f>
        <v/>
      </c>
      <c r="I10" s="136" t="str">
        <f>IF(((IFERROR(VLOOKUP($B10,'Main Table'!$Q$9:$Q$497,1,FALSE),"X"))="X"),"","X")</f>
        <v/>
      </c>
      <c r="J10" s="136" t="str">
        <f>IF(((IFERROR(VLOOKUP($B10,'Critical Micelle Conc. (CMC)'!$P$9:$P$500,1,FALSE),"X"))="X"),"","X")</f>
        <v/>
      </c>
      <c r="K10" s="136" t="str">
        <f>IF(((IFERROR(VLOOKUP($B10,pKa!$J$8:$J$502,1,FALSE),"X"))="X"),"","X")</f>
        <v/>
      </c>
      <c r="L10" s="136" t="str">
        <f>IF(((IFERROR(VLOOKUP($B10,'Vapor Pressure (VP)'!$N$9:$N$544,1,FALSE),"X"))="X"),"","X")</f>
        <v/>
      </c>
      <c r="M10" s="136" t="str">
        <f>IF(((IFERROR(VLOOKUP($B10,'Solubility (S)'!$P$9:$P$523,1,FALSE),"X"))="X"),"","X")</f>
        <v/>
      </c>
      <c r="N10" s="136" t="str">
        <f>IF(((IFERROR(VLOOKUP($B10,'Henry''s Constant (KH)'!$O$9:$O$495,1,FALSE),"X"))="X"),"","X")</f>
        <v/>
      </c>
      <c r="O10" s="809" t="str">
        <f>IF(((IFERROR(VLOOKUP($B10,'Log Koc'!$G$8:$G$496,1,FALSE),"X"))="X"),"","X")</f>
        <v>X</v>
      </c>
    </row>
    <row r="11" spans="1:27" ht="80" x14ac:dyDescent="0.2">
      <c r="A11" s="810">
        <f t="shared" si="1"/>
        <v>5</v>
      </c>
      <c r="B11" s="51" t="s">
        <v>598</v>
      </c>
      <c r="C11" s="53" t="s">
        <v>573</v>
      </c>
      <c r="D11" s="56" t="s">
        <v>599</v>
      </c>
      <c r="E11" s="55" t="s">
        <v>567</v>
      </c>
      <c r="F11" s="81">
        <f t="shared" si="0"/>
        <v>5</v>
      </c>
      <c r="G11" s="136" t="str">
        <f>IF(((IFERROR(VLOOKUP($B11,'Main Table'!$I$9:$I$497,1,FALSE),"X"))="X"),"","X")</f>
        <v/>
      </c>
      <c r="H11" s="136" t="str">
        <f>IF(((IFERROR(VLOOKUP($B11,'Main Table'!$M$9:$M$497,1,FALSE),"X"))="X"),"","X")</f>
        <v/>
      </c>
      <c r="I11" s="136" t="str">
        <f>IF(((IFERROR(VLOOKUP($B11,'Main Table'!$Q$9:$Q$497,1,FALSE),"X"))="X"),"","X")</f>
        <v/>
      </c>
      <c r="J11" s="136" t="str">
        <f>IF(((IFERROR(VLOOKUP($B11,'Critical Micelle Conc. (CMC)'!$P$9:$P$500,1,FALSE),"X"))="X"),"","X")</f>
        <v/>
      </c>
      <c r="K11" s="136" t="str">
        <f>IF(((IFERROR(VLOOKUP($B11,pKa!$J$8:$J$502,1,FALSE),"X"))="X"),"","X")</f>
        <v/>
      </c>
      <c r="L11" s="136" t="str">
        <f>IF(((IFERROR(VLOOKUP($B11,'Vapor Pressure (VP)'!$N$9:$N$544,1,FALSE),"X"))="X"),"","X")</f>
        <v/>
      </c>
      <c r="M11" s="136" t="str">
        <f>IF(((IFERROR(VLOOKUP($B11,'Solubility (S)'!$P$9:$P$523,1,FALSE),"X"))="X"),"","X")</f>
        <v/>
      </c>
      <c r="N11" s="136" t="str">
        <f>IF(((IFERROR(VLOOKUP($B11,'Henry''s Constant (KH)'!$O$9:$O$495,1,FALSE),"X"))="X"),"","X")</f>
        <v/>
      </c>
      <c r="O11" s="809" t="str">
        <f>IF(((IFERROR(VLOOKUP($B11,'Log Koc'!$G$8:$G$496,1,FALSE),"X"))="X"),"","X")</f>
        <v>X</v>
      </c>
    </row>
    <row r="12" spans="1:27" ht="32" x14ac:dyDescent="0.2">
      <c r="A12" s="810">
        <f t="shared" si="1"/>
        <v>6</v>
      </c>
      <c r="B12" s="52" t="s">
        <v>537</v>
      </c>
      <c r="C12" s="53" t="s">
        <v>572</v>
      </c>
      <c r="D12" s="55" t="s">
        <v>154</v>
      </c>
      <c r="E12" s="55"/>
      <c r="F12" s="81">
        <f t="shared" si="0"/>
        <v>6</v>
      </c>
      <c r="G12" s="136" t="str">
        <f>IF(((IFERROR(VLOOKUP($B12,'Main Table'!$I$9:$I$497,1,FALSE),"X"))="X"),"","X")</f>
        <v/>
      </c>
      <c r="H12" s="136" t="str">
        <f>IF(((IFERROR(VLOOKUP($B12,'Main Table'!$M$9:$M$497,1,FALSE),"X"))="X"),"","X")</f>
        <v>X</v>
      </c>
      <c r="I12" s="136" t="str">
        <f>IF(((IFERROR(VLOOKUP($B12,'Main Table'!$Q$9:$Q$497,1,FALSE),"X"))="X"),"","X")</f>
        <v>X</v>
      </c>
      <c r="J12" s="136" t="str">
        <f>IF(((IFERROR(VLOOKUP($B12,'Critical Micelle Conc. (CMC)'!$P$9:$P$500,1,FALSE),"X"))="X"),"","X")</f>
        <v/>
      </c>
      <c r="K12" s="136" t="str">
        <f>IF(((IFERROR(VLOOKUP($B12,pKa!$J$8:$J$502,1,FALSE),"X"))="X"),"","X")</f>
        <v/>
      </c>
      <c r="L12" s="136" t="str">
        <f>IF(((IFERROR(VLOOKUP($B12,'Vapor Pressure (VP)'!$N$9:$N$544,1,FALSE),"X"))="X"),"","X")</f>
        <v/>
      </c>
      <c r="M12" s="136" t="str">
        <f>IF(((IFERROR(VLOOKUP($B12,'Solubility (S)'!$P$9:$P$523,1,FALSE),"X"))="X"),"","X")</f>
        <v/>
      </c>
      <c r="N12" s="136" t="str">
        <f>IF(((IFERROR(VLOOKUP($B12,'Henry''s Constant (KH)'!$O$9:$O$495,1,FALSE),"X"))="X"),"","X")</f>
        <v/>
      </c>
      <c r="O12" s="809" t="str">
        <f>IF(((IFERROR(VLOOKUP($B12,'Log Koc'!$G$8:$G$496,1,FALSE),"X"))="X"),"","X")</f>
        <v/>
      </c>
    </row>
    <row r="13" spans="1:27" ht="64" x14ac:dyDescent="0.2">
      <c r="A13" s="810">
        <f t="shared" si="1"/>
        <v>7</v>
      </c>
      <c r="B13" s="50" t="s">
        <v>544</v>
      </c>
      <c r="C13" s="50" t="s">
        <v>572</v>
      </c>
      <c r="D13" s="56" t="s">
        <v>697</v>
      </c>
      <c r="E13" s="55" t="s">
        <v>91</v>
      </c>
      <c r="F13" s="81">
        <f t="shared" si="0"/>
        <v>7</v>
      </c>
      <c r="G13" s="136" t="str">
        <f>IF(((IFERROR(VLOOKUP($B13,'Main Table'!$I$9:$I$497,1,FALSE),"X"))="X"),"","X")</f>
        <v/>
      </c>
      <c r="H13" s="136" t="str">
        <f>IF(((IFERROR(VLOOKUP($B13,'Main Table'!$M$9:$M$497,1,FALSE),"X"))="X"),"","X")</f>
        <v/>
      </c>
      <c r="I13" s="136" t="str">
        <f>IF(((IFERROR(VLOOKUP($B13,'Main Table'!$Q$9:$Q$497,1,FALSE),"X"))="X"),"","X")</f>
        <v/>
      </c>
      <c r="J13" s="136" t="str">
        <f>IF(((IFERROR(VLOOKUP($B13,'Critical Micelle Conc. (CMC)'!$P$9:$P$500,1,FALSE),"X"))="X"),"","X")</f>
        <v/>
      </c>
      <c r="K13" s="136" t="str">
        <f>IF(((IFERROR(VLOOKUP($B13,pKa!$J$8:$J$502,1,FALSE),"X"))="X"),"","X")</f>
        <v/>
      </c>
      <c r="L13" s="136" t="str">
        <f>IF(((IFERROR(VLOOKUP($B13,'Vapor Pressure (VP)'!$N$9:$N$544,1,FALSE),"X"))="X"),"","X")</f>
        <v>X</v>
      </c>
      <c r="M13" s="136" t="str">
        <f>IF(((IFERROR(VLOOKUP($B13,'Solubility (S)'!$P$9:$P$523,1,FALSE),"X"))="X"),"","X")</f>
        <v/>
      </c>
      <c r="N13" s="136" t="str">
        <f>IF(((IFERROR(VLOOKUP($B13,'Henry''s Constant (KH)'!$O$9:$O$495,1,FALSE),"X"))="X"),"","X")</f>
        <v>X</v>
      </c>
      <c r="O13" s="809" t="str">
        <f>IF(((IFERROR(VLOOKUP($B13,'Log Koc'!$G$8:$G$496,1,FALSE),"X"))="X"),"","X")</f>
        <v/>
      </c>
    </row>
    <row r="14" spans="1:27" ht="32" x14ac:dyDescent="0.2">
      <c r="A14" s="810">
        <f t="shared" si="1"/>
        <v>8</v>
      </c>
      <c r="B14" s="53" t="s">
        <v>509</v>
      </c>
      <c r="C14" s="53" t="s">
        <v>572</v>
      </c>
      <c r="D14" s="55" t="s">
        <v>600</v>
      </c>
      <c r="E14" s="55"/>
      <c r="F14" s="81">
        <f t="shared" si="0"/>
        <v>8</v>
      </c>
      <c r="G14" s="136" t="str">
        <f>IF(((IFERROR(VLOOKUP($B14,'Main Table'!$I$9:$I$497,1,FALSE),"X"))="X"),"","X")</f>
        <v>X</v>
      </c>
      <c r="H14" s="136" t="str">
        <f>IF(((IFERROR(VLOOKUP($B14,'Main Table'!$M$9:$M$497,1,FALSE),"X"))="X"),"","X")</f>
        <v>X</v>
      </c>
      <c r="I14" s="136" t="str">
        <f>IF(((IFERROR(VLOOKUP($B14,'Main Table'!$Q$9:$Q$497,1,FALSE),"X"))="X"),"","X")</f>
        <v>X</v>
      </c>
      <c r="J14" s="136" t="str">
        <f>IF(((IFERROR(VLOOKUP($B14,'Critical Micelle Conc. (CMC)'!$P$9:$P$500,1,FALSE),"X"))="X"),"","X")</f>
        <v/>
      </c>
      <c r="K14" s="136" t="str">
        <f>IF(((IFERROR(VLOOKUP($B14,pKa!$J$8:$J$502,1,FALSE),"X"))="X"),"","X")</f>
        <v>X</v>
      </c>
      <c r="L14" s="136" t="str">
        <f>IF(((IFERROR(VLOOKUP($B14,'Vapor Pressure (VP)'!$N$9:$N$544,1,FALSE),"X"))="X"),"","X")</f>
        <v/>
      </c>
      <c r="M14" s="136" t="str">
        <f>IF(((IFERROR(VLOOKUP($B14,'Solubility (S)'!$P$9:$P$523,1,FALSE),"X"))="X"),"","X")</f>
        <v/>
      </c>
      <c r="N14" s="136" t="str">
        <f>IF(((IFERROR(VLOOKUP($B14,'Henry''s Constant (KH)'!$O$9:$O$495,1,FALSE),"X"))="X"),"","X")</f>
        <v/>
      </c>
      <c r="O14" s="809" t="str">
        <f>IF(((IFERROR(VLOOKUP($B14,'Log Koc'!$G$8:$G$496,1,FALSE),"X"))="X"),"","X")</f>
        <v/>
      </c>
    </row>
    <row r="15" spans="1:27" ht="80" x14ac:dyDescent="0.2">
      <c r="A15" s="810">
        <f t="shared" si="1"/>
        <v>9</v>
      </c>
      <c r="B15" s="52" t="s">
        <v>536</v>
      </c>
      <c r="C15" s="52" t="s">
        <v>573</v>
      </c>
      <c r="D15" s="55" t="s">
        <v>661</v>
      </c>
      <c r="E15" s="55"/>
      <c r="F15" s="81">
        <f t="shared" si="0"/>
        <v>9</v>
      </c>
      <c r="G15" s="136" t="str">
        <f>IF(((IFERROR(VLOOKUP($B15,'Main Table'!$I$9:$I$497,1,FALSE),"X"))="X"),"","X")</f>
        <v/>
      </c>
      <c r="H15" s="136" t="str">
        <f>IF(((IFERROR(VLOOKUP($B15,'Main Table'!$M$9:$M$497,1,FALSE),"X"))="X"),"","X")</f>
        <v/>
      </c>
      <c r="I15" s="136" t="str">
        <f>IF(((IFERROR(VLOOKUP($B15,'Main Table'!$Q$9:$Q$497,1,FALSE),"X"))="X"),"","X")</f>
        <v/>
      </c>
      <c r="J15" s="136" t="str">
        <f>IF(((IFERROR(VLOOKUP($B15,'Critical Micelle Conc. (CMC)'!$P$9:$P$500,1,FALSE),"X"))="X"),"","X")</f>
        <v/>
      </c>
      <c r="K15" s="136" t="str">
        <f>IF(((IFERROR(VLOOKUP($B15,pKa!$J$8:$J$502,1,FALSE),"X"))="X"),"","X")</f>
        <v>X</v>
      </c>
      <c r="L15" s="136" t="str">
        <f>IF(((IFERROR(VLOOKUP($B15,'Vapor Pressure (VP)'!$N$9:$N$544,1,FALSE),"X"))="X"),"","X")</f>
        <v/>
      </c>
      <c r="M15" s="136" t="str">
        <f>IF(((IFERROR(VLOOKUP($B15,'Solubility (S)'!$P$9:$P$523,1,FALSE),"X"))="X"),"","X")</f>
        <v/>
      </c>
      <c r="N15" s="136" t="str">
        <f>IF(((IFERROR(VLOOKUP($B15,'Henry''s Constant (KH)'!$O$9:$O$495,1,FALSE),"X"))="X"),"","X")</f>
        <v/>
      </c>
      <c r="O15" s="809" t="str">
        <f>IF(((IFERROR(VLOOKUP($B15,'Log Koc'!$G$8:$G$496,1,FALSE),"X"))="X"),"","X")</f>
        <v/>
      </c>
    </row>
    <row r="16" spans="1:27" ht="48" x14ac:dyDescent="0.2">
      <c r="A16" s="810">
        <f t="shared" si="1"/>
        <v>10</v>
      </c>
      <c r="B16" s="135" t="s">
        <v>729</v>
      </c>
      <c r="C16" s="52" t="s">
        <v>573</v>
      </c>
      <c r="D16" s="104" t="s">
        <v>758</v>
      </c>
      <c r="E16" s="399" t="s">
        <v>813</v>
      </c>
      <c r="F16" s="81">
        <f t="shared" si="0"/>
        <v>10</v>
      </c>
      <c r="G16" s="136" t="str">
        <f>IF(((IFERROR(VLOOKUP($B16,'Main Table'!$I$9:$I$497,1,FALSE),"X"))="X"),"","X")</f>
        <v/>
      </c>
      <c r="H16" s="136" t="str">
        <f>IF(((IFERROR(VLOOKUP($B16,'Main Table'!$M$9:$M$497,1,FALSE),"X"))="X"),"","X")</f>
        <v/>
      </c>
      <c r="I16" s="136" t="str">
        <f>IF(((IFERROR(VLOOKUP($B16,'Main Table'!$Q$9:$Q$497,1,FALSE),"X"))="X"),"","X")</f>
        <v/>
      </c>
      <c r="J16" s="136" t="str">
        <f>IF(((IFERROR(VLOOKUP($B16,'Critical Micelle Conc. (CMC)'!$P$9:$P$500,1,FALSE),"X"))="X"),"","X")</f>
        <v/>
      </c>
      <c r="K16" s="136" t="str">
        <f>IF(((IFERROR(VLOOKUP($B16,pKa!$J$8:$J$502,1,FALSE),"X"))="X"),"","X")</f>
        <v/>
      </c>
      <c r="L16" s="136" t="str">
        <f>IF(((IFERROR(VLOOKUP($B16,'Vapor Pressure (VP)'!$N$9:$N$544,1,FALSE),"X"))="X"),"","X")</f>
        <v>X</v>
      </c>
      <c r="M16" s="136" t="str">
        <f>IF(((IFERROR(VLOOKUP($B16,'Solubility (S)'!$P$9:$P$523,1,FALSE),"X"))="X"),"","X")</f>
        <v/>
      </c>
      <c r="N16" s="136" t="str">
        <f>IF(((IFERROR(VLOOKUP($B16,'Henry''s Constant (KH)'!$O$9:$O$495,1,FALSE),"X"))="X"),"","X")</f>
        <v/>
      </c>
      <c r="O16" s="809" t="str">
        <f>IF(((IFERROR(VLOOKUP($B16,'Log Koc'!$G$8:$G$496,1,FALSE),"X"))="X"),"","X")</f>
        <v/>
      </c>
    </row>
    <row r="17" spans="1:15" ht="64" x14ac:dyDescent="0.2">
      <c r="A17" s="810">
        <f t="shared" si="1"/>
        <v>11</v>
      </c>
      <c r="B17" s="52" t="s">
        <v>522</v>
      </c>
      <c r="C17" s="52" t="s">
        <v>572</v>
      </c>
      <c r="D17" s="55" t="s">
        <v>660</v>
      </c>
      <c r="E17" s="55" t="s">
        <v>710</v>
      </c>
      <c r="F17" s="81">
        <f t="shared" si="0"/>
        <v>11</v>
      </c>
      <c r="G17" s="136" t="str">
        <f>IF(((IFERROR(VLOOKUP($B17,'Main Table'!$I$9:$I$497,1,FALSE),"X"))="X"),"","X")</f>
        <v/>
      </c>
      <c r="H17" s="136" t="str">
        <f>IF(((IFERROR(VLOOKUP($B17,'Main Table'!$M$9:$M$497,1,FALSE),"X"))="X"),"","X")</f>
        <v/>
      </c>
      <c r="I17" s="136" t="str">
        <f>IF(((IFERROR(VLOOKUP($B17,'Main Table'!$Q$9:$Q$497,1,FALSE),"X"))="X"),"","X")</f>
        <v/>
      </c>
      <c r="J17" s="136" t="str">
        <f>IF(((IFERROR(VLOOKUP($B17,'Critical Micelle Conc. (CMC)'!$P$9:$P$500,1,FALSE),"X"))="X"),"","X")</f>
        <v>X</v>
      </c>
      <c r="K17" s="136" t="str">
        <f>IF(((IFERROR(VLOOKUP($B17,pKa!$J$8:$J$502,1,FALSE),"X"))="X"),"","X")</f>
        <v/>
      </c>
      <c r="L17" s="136" t="str">
        <f>IF(((IFERROR(VLOOKUP($B17,'Vapor Pressure (VP)'!$N$9:$N$544,1,FALSE),"X"))="X"),"","X")</f>
        <v>X</v>
      </c>
      <c r="M17" s="136" t="str">
        <f>IF(((IFERROR(VLOOKUP($B17,'Solubility (S)'!$P$9:$P$523,1,FALSE),"X"))="X"),"","X")</f>
        <v>X</v>
      </c>
      <c r="N17" s="136" t="str">
        <f>IF(((IFERROR(VLOOKUP($B17,'Henry''s Constant (KH)'!$O$9:$O$495,1,FALSE),"X"))="X"),"","X")</f>
        <v/>
      </c>
      <c r="O17" s="809" t="str">
        <f>IF(((IFERROR(VLOOKUP($B17,'Log Koc'!$G$8:$G$496,1,FALSE),"X"))="X"),"","X")</f>
        <v/>
      </c>
    </row>
    <row r="18" spans="1:15" ht="48" x14ac:dyDescent="0.2">
      <c r="A18" s="810">
        <f t="shared" si="1"/>
        <v>12</v>
      </c>
      <c r="B18" s="52" t="s">
        <v>515</v>
      </c>
      <c r="C18" s="52" t="s">
        <v>573</v>
      </c>
      <c r="D18" s="55" t="s">
        <v>659</v>
      </c>
      <c r="E18" s="55"/>
      <c r="F18" s="81">
        <f t="shared" si="0"/>
        <v>12</v>
      </c>
      <c r="G18" s="136" t="str">
        <f>IF(((IFERROR(VLOOKUP($B18,'Main Table'!$I$9:$I$497,1,FALSE),"X"))="X"),"","X")</f>
        <v/>
      </c>
      <c r="H18" s="136" t="str">
        <f>IF(((IFERROR(VLOOKUP($B18,'Main Table'!$M$9:$M$497,1,FALSE),"X"))="X"),"","X")</f>
        <v/>
      </c>
      <c r="I18" s="136" t="str">
        <f>IF(((IFERROR(VLOOKUP($B18,'Main Table'!$Q$9:$Q$497,1,FALSE),"X"))="X"),"","X")</f>
        <v/>
      </c>
      <c r="J18" s="136" t="str">
        <f>IF(((IFERROR(VLOOKUP($B18,'Critical Micelle Conc. (CMC)'!$P$9:$P$500,1,FALSE),"X"))="X"),"","X")</f>
        <v/>
      </c>
      <c r="K18" s="136" t="str">
        <f>IF(((IFERROR(VLOOKUP($B18,pKa!$J$8:$J$502,1,FALSE),"X"))="X"),"","X")</f>
        <v>X</v>
      </c>
      <c r="L18" s="136" t="str">
        <f>IF(((IFERROR(VLOOKUP($B18,'Vapor Pressure (VP)'!$N$9:$N$544,1,FALSE),"X"))="X"),"","X")</f>
        <v/>
      </c>
      <c r="M18" s="136" t="str">
        <f>IF(((IFERROR(VLOOKUP($B18,'Solubility (S)'!$P$9:$P$523,1,FALSE),"X"))="X"),"","X")</f>
        <v/>
      </c>
      <c r="N18" s="136" t="str">
        <f>IF(((IFERROR(VLOOKUP($B18,'Henry''s Constant (KH)'!$O$9:$O$495,1,FALSE),"X"))="X"),"","X")</f>
        <v/>
      </c>
      <c r="O18" s="809" t="str">
        <f>IF(((IFERROR(VLOOKUP($B18,'Log Koc'!$G$8:$G$496,1,FALSE),"X"))="X"),"","X")</f>
        <v/>
      </c>
    </row>
    <row r="19" spans="1:15" ht="96" x14ac:dyDescent="0.2">
      <c r="A19" s="810">
        <f t="shared" si="1"/>
        <v>13</v>
      </c>
      <c r="B19" s="52" t="s">
        <v>514</v>
      </c>
      <c r="C19" s="52" t="s">
        <v>573</v>
      </c>
      <c r="D19" s="55" t="s">
        <v>658</v>
      </c>
      <c r="E19" s="55"/>
      <c r="F19" s="81">
        <f t="shared" si="0"/>
        <v>13</v>
      </c>
      <c r="G19" s="136" t="str">
        <f>IF(((IFERROR(VLOOKUP($B19,'Main Table'!$I$9:$I$497,1,FALSE),"X"))="X"),"","X")</f>
        <v>X</v>
      </c>
      <c r="H19" s="136" t="str">
        <f>IF(((IFERROR(VLOOKUP($B19,'Main Table'!$M$9:$M$497,1,FALSE),"X"))="X"),"","X")</f>
        <v/>
      </c>
      <c r="I19" s="136" t="str">
        <f>IF(((IFERROR(VLOOKUP($B19,'Main Table'!$Q$9:$Q$497,1,FALSE),"X"))="X"),"","X")</f>
        <v/>
      </c>
      <c r="J19" s="136" t="str">
        <f>IF(((IFERROR(VLOOKUP($B19,'Critical Micelle Conc. (CMC)'!$P$9:$P$500,1,FALSE),"X"))="X"),"","X")</f>
        <v/>
      </c>
      <c r="K19" s="136" t="str">
        <f>IF(((IFERROR(VLOOKUP($B19,pKa!$J$8:$J$502,1,FALSE),"X"))="X"),"","X")</f>
        <v>X</v>
      </c>
      <c r="L19" s="136" t="str">
        <f>IF(((IFERROR(VLOOKUP($B19,'Vapor Pressure (VP)'!$N$9:$N$544,1,FALSE),"X"))="X"),"","X")</f>
        <v/>
      </c>
      <c r="M19" s="136" t="str">
        <f>IF(((IFERROR(VLOOKUP($B19,'Solubility (S)'!$P$9:$P$523,1,FALSE),"X"))="X"),"","X")</f>
        <v/>
      </c>
      <c r="N19" s="136" t="str">
        <f>IF(((IFERROR(VLOOKUP($B19,'Henry''s Constant (KH)'!$O$9:$O$495,1,FALSE),"X"))="X"),"","X")</f>
        <v/>
      </c>
      <c r="O19" s="809" t="str">
        <f>IF(((IFERROR(VLOOKUP($B19,'Log Koc'!$G$8:$G$496,1,FALSE),"X"))="X"),"","X")</f>
        <v/>
      </c>
    </row>
    <row r="20" spans="1:15" ht="80" x14ac:dyDescent="0.2">
      <c r="A20" s="810">
        <f t="shared" si="1"/>
        <v>14</v>
      </c>
      <c r="B20" s="50" t="s">
        <v>548</v>
      </c>
      <c r="C20" s="52" t="s">
        <v>573</v>
      </c>
      <c r="D20" s="56" t="s">
        <v>656</v>
      </c>
      <c r="E20" s="55" t="s">
        <v>565</v>
      </c>
      <c r="F20" s="81">
        <f t="shared" si="0"/>
        <v>14</v>
      </c>
      <c r="G20" s="136" t="str">
        <f>IF(((IFERROR(VLOOKUP($B20,'Main Table'!$I$9:$I$497,1,FALSE),"X"))="X"),"","X")</f>
        <v/>
      </c>
      <c r="H20" s="136" t="str">
        <f>IF(((IFERROR(VLOOKUP($B20,'Main Table'!$M$9:$M$497,1,FALSE),"X"))="X"),"","X")</f>
        <v/>
      </c>
      <c r="I20" s="136" t="str">
        <f>IF(((IFERROR(VLOOKUP($B20,'Main Table'!$Q$9:$Q$497,1,FALSE),"X"))="X"),"","X")</f>
        <v/>
      </c>
      <c r="J20" s="136" t="str">
        <f>IF(((IFERROR(VLOOKUP($B20,'Critical Micelle Conc. (CMC)'!$P$9:$P$500,1,FALSE),"X"))="X"),"","X")</f>
        <v/>
      </c>
      <c r="K20" s="136" t="str">
        <f>IF(((IFERROR(VLOOKUP($B20,pKa!$J$8:$J$502,1,FALSE),"X"))="X"),"","X")</f>
        <v/>
      </c>
      <c r="L20" s="136" t="str">
        <f>IF(((IFERROR(VLOOKUP($B20,'Vapor Pressure (VP)'!$N$9:$N$544,1,FALSE),"X"))="X"),"","X")</f>
        <v/>
      </c>
      <c r="M20" s="136" t="str">
        <f>IF(((IFERROR(VLOOKUP($B20,'Solubility (S)'!$P$9:$P$523,1,FALSE),"X"))="X"),"","X")</f>
        <v/>
      </c>
      <c r="N20" s="136" t="str">
        <f>IF(((IFERROR(VLOOKUP($B20,'Henry''s Constant (KH)'!$O$9:$O$495,1,FALSE),"X"))="X"),"","X")</f>
        <v/>
      </c>
      <c r="O20" s="809" t="str">
        <f>IF(((IFERROR(VLOOKUP($B20,'Log Koc'!$G$8:$G$496,1,FALSE),"X"))="X"),"","X")</f>
        <v>X</v>
      </c>
    </row>
    <row r="21" spans="1:15" ht="64" x14ac:dyDescent="0.2">
      <c r="A21" s="810">
        <f t="shared" si="1"/>
        <v>15</v>
      </c>
      <c r="B21" s="50" t="s">
        <v>563</v>
      </c>
      <c r="C21" s="52" t="s">
        <v>573</v>
      </c>
      <c r="D21" s="56" t="s">
        <v>657</v>
      </c>
      <c r="E21" s="55" t="s">
        <v>601</v>
      </c>
      <c r="F21" s="81">
        <f t="shared" si="0"/>
        <v>15</v>
      </c>
      <c r="G21" s="136" t="str">
        <f>IF(((IFERROR(VLOOKUP($B21,'Main Table'!$I$9:$I$497,1,FALSE),"X"))="X"),"","X")</f>
        <v/>
      </c>
      <c r="H21" s="136" t="str">
        <f>IF(((IFERROR(VLOOKUP($B21,'Main Table'!$M$9:$M$497,1,FALSE),"X"))="X"),"","X")</f>
        <v/>
      </c>
      <c r="I21" s="136" t="str">
        <f>IF(((IFERROR(VLOOKUP($B21,'Main Table'!$Q$9:$Q$497,1,FALSE),"X"))="X"),"","X")</f>
        <v/>
      </c>
      <c r="J21" s="136" t="str">
        <f>IF(((IFERROR(VLOOKUP($B21,'Critical Micelle Conc. (CMC)'!$P$9:$P$500,1,FALSE),"X"))="X"),"","X")</f>
        <v/>
      </c>
      <c r="K21" s="136" t="str">
        <f>IF(((IFERROR(VLOOKUP($B21,pKa!$J$8:$J$502,1,FALSE),"X"))="X"),"","X")</f>
        <v/>
      </c>
      <c r="L21" s="136" t="str">
        <f>IF(((IFERROR(VLOOKUP($B21,'Vapor Pressure (VP)'!$N$9:$N$544,1,FALSE),"X"))="X"),"","X")</f>
        <v/>
      </c>
      <c r="M21" s="136" t="str">
        <f>IF(((IFERROR(VLOOKUP($B21,'Solubility (S)'!$P$9:$P$523,1,FALSE),"X"))="X"),"","X")</f>
        <v/>
      </c>
      <c r="N21" s="136" t="str">
        <f>IF(((IFERROR(VLOOKUP($B21,'Henry''s Constant (KH)'!$O$9:$O$495,1,FALSE),"X"))="X"),"","X")</f>
        <v/>
      </c>
      <c r="O21" s="809" t="str">
        <f>IF(((IFERROR(VLOOKUP($B21,'Log Koc'!$G$8:$G$496,1,FALSE),"X"))="X"),"","X")</f>
        <v>X</v>
      </c>
    </row>
    <row r="22" spans="1:15" ht="80" x14ac:dyDescent="0.2">
      <c r="A22" s="810">
        <f t="shared" si="1"/>
        <v>16</v>
      </c>
      <c r="B22" s="49" t="s">
        <v>552</v>
      </c>
      <c r="C22" s="52" t="s">
        <v>573</v>
      </c>
      <c r="D22" s="56" t="s">
        <v>602</v>
      </c>
      <c r="E22" s="55" t="s">
        <v>164</v>
      </c>
      <c r="F22" s="81">
        <f t="shared" si="0"/>
        <v>16</v>
      </c>
      <c r="G22" s="136" t="str">
        <f>IF(((IFERROR(VLOOKUP($B22,'Main Table'!$I$9:$I$497,1,FALSE),"X"))="X"),"","X")</f>
        <v/>
      </c>
      <c r="H22" s="136" t="str">
        <f>IF(((IFERROR(VLOOKUP($B22,'Main Table'!$M$9:$M$497,1,FALSE),"X"))="X"),"","X")</f>
        <v/>
      </c>
      <c r="I22" s="136" t="str">
        <f>IF(((IFERROR(VLOOKUP($B22,'Main Table'!$Q$9:$Q$497,1,FALSE),"X"))="X"),"","X")</f>
        <v/>
      </c>
      <c r="J22" s="136" t="str">
        <f>IF(((IFERROR(VLOOKUP($B22,'Critical Micelle Conc. (CMC)'!$P$9:$P$500,1,FALSE),"X"))="X"),"","X")</f>
        <v/>
      </c>
      <c r="K22" s="136" t="str">
        <f>IF(((IFERROR(VLOOKUP($B22,pKa!$J$8:$J$502,1,FALSE),"X"))="X"),"","X")</f>
        <v/>
      </c>
      <c r="L22" s="136" t="str">
        <f>IF(((IFERROR(VLOOKUP($B22,'Vapor Pressure (VP)'!$N$9:$N$544,1,FALSE),"X"))="X"),"","X")</f>
        <v/>
      </c>
      <c r="M22" s="136" t="str">
        <f>IF(((IFERROR(VLOOKUP($B22,'Solubility (S)'!$P$9:$P$523,1,FALSE),"X"))="X"),"","X")</f>
        <v/>
      </c>
      <c r="N22" s="136" t="str">
        <f>IF(((IFERROR(VLOOKUP($B22,'Henry''s Constant (KH)'!$O$9:$O$495,1,FALSE),"X"))="X"),"","X")</f>
        <v/>
      </c>
      <c r="O22" s="809" t="str">
        <f>IF(((IFERROR(VLOOKUP($B22,'Log Koc'!$G$8:$G$496,1,FALSE),"X"))="X"),"","X")</f>
        <v>X</v>
      </c>
    </row>
    <row r="23" spans="1:15" ht="64" x14ac:dyDescent="0.2">
      <c r="A23" s="810">
        <f t="shared" si="1"/>
        <v>17</v>
      </c>
      <c r="B23" s="52" t="s">
        <v>516</v>
      </c>
      <c r="C23" s="52" t="s">
        <v>573</v>
      </c>
      <c r="D23" s="55" t="s">
        <v>655</v>
      </c>
      <c r="E23" s="55"/>
      <c r="F23" s="81">
        <f t="shared" si="0"/>
        <v>17</v>
      </c>
      <c r="G23" s="136" t="str">
        <f>IF(((IFERROR(VLOOKUP($B23,'Main Table'!$I$9:$I$497,1,FALSE),"X"))="X"),"","X")</f>
        <v/>
      </c>
      <c r="H23" s="136" t="str">
        <f>IF(((IFERROR(VLOOKUP($B23,'Main Table'!$M$9:$M$497,1,FALSE),"X"))="X"),"","X")</f>
        <v/>
      </c>
      <c r="I23" s="136" t="str">
        <f>IF(((IFERROR(VLOOKUP($B23,'Main Table'!$Q$9:$Q$497,1,FALSE),"X"))="X"),"","X")</f>
        <v/>
      </c>
      <c r="J23" s="136" t="str">
        <f>IF(((IFERROR(VLOOKUP($B23,'Critical Micelle Conc. (CMC)'!$P$9:$P$500,1,FALSE),"X"))="X"),"","X")</f>
        <v/>
      </c>
      <c r="K23" s="136" t="str">
        <f>IF(((IFERROR(VLOOKUP($B23,pKa!$J$8:$J$502,1,FALSE),"X"))="X"),"","X")</f>
        <v>X</v>
      </c>
      <c r="L23" s="136" t="str">
        <f>IF(((IFERROR(VLOOKUP($B23,'Vapor Pressure (VP)'!$N$9:$N$544,1,FALSE),"X"))="X"),"","X")</f>
        <v/>
      </c>
      <c r="M23" s="136" t="str">
        <f>IF(((IFERROR(VLOOKUP($B23,'Solubility (S)'!$P$9:$P$523,1,FALSE),"X"))="X"),"","X")</f>
        <v/>
      </c>
      <c r="N23" s="136" t="str">
        <f>IF(((IFERROR(VLOOKUP($B23,'Henry''s Constant (KH)'!$O$9:$O$495,1,FALSE),"X"))="X"),"","X")</f>
        <v/>
      </c>
      <c r="O23" s="809" t="str">
        <f>IF(((IFERROR(VLOOKUP($B23,'Log Koc'!$G$8:$G$496,1,FALSE),"X"))="X"),"","X")</f>
        <v/>
      </c>
    </row>
    <row r="24" spans="1:15" s="438" customFormat="1" ht="80" x14ac:dyDescent="0.2">
      <c r="A24" s="810">
        <f t="shared" si="1"/>
        <v>18</v>
      </c>
      <c r="B24" s="443" t="s">
        <v>864</v>
      </c>
      <c r="C24" s="53" t="s">
        <v>573</v>
      </c>
      <c r="D24" s="436" t="s">
        <v>865</v>
      </c>
      <c r="E24" s="436"/>
      <c r="F24" s="431">
        <f t="shared" si="0"/>
        <v>18</v>
      </c>
      <c r="G24" s="437"/>
      <c r="H24" s="437"/>
      <c r="I24" s="437"/>
      <c r="J24" s="437"/>
      <c r="K24" s="437"/>
      <c r="L24" s="437" t="s">
        <v>863</v>
      </c>
      <c r="M24" s="437"/>
      <c r="N24" s="437"/>
      <c r="O24" s="811"/>
    </row>
    <row r="25" spans="1:15" ht="64" x14ac:dyDescent="0.2">
      <c r="A25" s="810">
        <f t="shared" si="1"/>
        <v>19</v>
      </c>
      <c r="B25" s="135" t="s">
        <v>708</v>
      </c>
      <c r="C25" s="52" t="s">
        <v>573</v>
      </c>
      <c r="D25" s="428" t="s">
        <v>709</v>
      </c>
      <c r="E25" s="104"/>
      <c r="F25" s="81">
        <f t="shared" si="0"/>
        <v>19</v>
      </c>
      <c r="G25" s="136" t="str">
        <f>IF(((IFERROR(VLOOKUP($B25,'Main Table'!$I$9:$I$497,1,FALSE),"X"))="X"),"","X")</f>
        <v/>
      </c>
      <c r="H25" s="136" t="str">
        <f>IF(((IFERROR(VLOOKUP($B25,'Main Table'!$M$9:$M$497,1,FALSE),"X"))="X"),"","X")</f>
        <v/>
      </c>
      <c r="I25" s="136" t="str">
        <f>IF(((IFERROR(VLOOKUP($B25,'Main Table'!$Q$9:$Q$497,1,FALSE),"X"))="X"),"","X")</f>
        <v/>
      </c>
      <c r="J25" s="136" t="str">
        <f>IF(((IFERROR(VLOOKUP($B25,'Critical Micelle Conc. (CMC)'!$P$9:$P$500,1,FALSE),"X"))="X"),"","X")</f>
        <v>X</v>
      </c>
      <c r="K25" s="136" t="str">
        <f>IF(((IFERROR(VLOOKUP($B25,pKa!$J$8:$J$502,1,FALSE),"X"))="X"),"","X")</f>
        <v/>
      </c>
      <c r="L25" s="136" t="str">
        <f>IF(((IFERROR(VLOOKUP($B25,'Vapor Pressure (VP)'!$N$9:$N$544,1,FALSE),"X"))="X"),"","X")</f>
        <v/>
      </c>
      <c r="M25" s="136" t="str">
        <f>IF(((IFERROR(VLOOKUP($B25,'Solubility (S)'!$P$9:$P$523,1,FALSE),"X"))="X"),"","X")</f>
        <v/>
      </c>
      <c r="N25" s="136" t="str">
        <f>IF(((IFERROR(VLOOKUP($B25,'Henry''s Constant (KH)'!$O$9:$O$495,1,FALSE),"X"))="X"),"","X")</f>
        <v/>
      </c>
      <c r="O25" s="809" t="str">
        <f>IF(((IFERROR(VLOOKUP($B25,'Log Koc'!$G$8:$G$496,1,FALSE),"X"))="X"),"","X")</f>
        <v/>
      </c>
    </row>
    <row r="26" spans="1:15" ht="80" x14ac:dyDescent="0.2">
      <c r="A26" s="810">
        <f t="shared" si="1"/>
        <v>20</v>
      </c>
      <c r="B26" s="51" t="s">
        <v>558</v>
      </c>
      <c r="C26" s="52" t="s">
        <v>573</v>
      </c>
      <c r="D26" s="56" t="s">
        <v>654</v>
      </c>
      <c r="E26" s="55" t="s">
        <v>169</v>
      </c>
      <c r="F26" s="81">
        <f t="shared" si="0"/>
        <v>20</v>
      </c>
      <c r="G26" s="136" t="str">
        <f>IF(((IFERROR(VLOOKUP($B26,'Main Table'!$I$9:$I$497,1,FALSE),"X"))="X"),"","X")</f>
        <v/>
      </c>
      <c r="H26" s="136" t="str">
        <f>IF(((IFERROR(VLOOKUP($B26,'Main Table'!$M$9:$M$497,1,FALSE),"X"))="X"),"","X")</f>
        <v/>
      </c>
      <c r="I26" s="136" t="str">
        <f>IF(((IFERROR(VLOOKUP($B26,'Main Table'!$Q$9:$Q$497,1,FALSE),"X"))="X"),"","X")</f>
        <v/>
      </c>
      <c r="J26" s="136" t="str">
        <f>IF(((IFERROR(VLOOKUP($B26,'Critical Micelle Conc. (CMC)'!$P$9:$P$500,1,FALSE),"X"))="X"),"","X")</f>
        <v/>
      </c>
      <c r="K26" s="136" t="str">
        <f>IF(((IFERROR(VLOOKUP($B26,pKa!$J$8:$J$502,1,FALSE),"X"))="X"),"","X")</f>
        <v/>
      </c>
      <c r="L26" s="136" t="str">
        <f>IF(((IFERROR(VLOOKUP($B26,'Vapor Pressure (VP)'!$N$9:$N$544,1,FALSE),"X"))="X"),"","X")</f>
        <v/>
      </c>
      <c r="M26" s="136" t="str">
        <f>IF(((IFERROR(VLOOKUP($B26,'Solubility (S)'!$P$9:$P$523,1,FALSE),"X"))="X"),"","X")</f>
        <v/>
      </c>
      <c r="N26" s="136" t="str">
        <f>IF(((IFERROR(VLOOKUP($B26,'Henry''s Constant (KH)'!$O$9:$O$495,1,FALSE),"X"))="X"),"","X")</f>
        <v/>
      </c>
      <c r="O26" s="809" t="str">
        <f>IF(((IFERROR(VLOOKUP($B26,'Log Koc'!$G$8:$G$496,1,FALSE),"X"))="X"),"","X")</f>
        <v>X</v>
      </c>
    </row>
    <row r="27" spans="1:15" ht="64" x14ac:dyDescent="0.2">
      <c r="A27" s="810">
        <f t="shared" si="1"/>
        <v>21</v>
      </c>
      <c r="B27" s="52" t="s">
        <v>526</v>
      </c>
      <c r="C27" s="52" t="s">
        <v>573</v>
      </c>
      <c r="D27" s="55" t="s">
        <v>653</v>
      </c>
      <c r="E27" s="55"/>
      <c r="F27" s="81">
        <f t="shared" si="0"/>
        <v>21</v>
      </c>
      <c r="G27" s="136" t="str">
        <f>IF(((IFERROR(VLOOKUP($B27,'Main Table'!$I$9:$I$497,1,FALSE),"X"))="X"),"","X")</f>
        <v/>
      </c>
      <c r="H27" s="136" t="str">
        <f>IF(((IFERROR(VLOOKUP($B27,'Main Table'!$M$9:$M$497,1,FALSE),"X"))="X"),"","X")</f>
        <v/>
      </c>
      <c r="I27" s="136" t="str">
        <f>IF(((IFERROR(VLOOKUP($B27,'Main Table'!$Q$9:$Q$497,1,FALSE),"X"))="X"),"","X")</f>
        <v/>
      </c>
      <c r="J27" s="136" t="str">
        <f>IF(((IFERROR(VLOOKUP($B27,'Critical Micelle Conc. (CMC)'!$P$9:$P$500,1,FALSE),"X"))="X"),"","X")</f>
        <v/>
      </c>
      <c r="K27" s="136" t="str">
        <f>IF(((IFERROR(VLOOKUP($B27,pKa!$J$8:$J$502,1,FALSE),"X"))="X"),"","X")</f>
        <v/>
      </c>
      <c r="L27" s="136" t="str">
        <f>IF(((IFERROR(VLOOKUP($B27,'Vapor Pressure (VP)'!$N$9:$N$544,1,FALSE),"X"))="X"),"","X")</f>
        <v/>
      </c>
      <c r="M27" s="136" t="str">
        <f>IF(((IFERROR(VLOOKUP($B27,'Solubility (S)'!$P$9:$P$523,1,FALSE),"X"))="X"),"","X")</f>
        <v>X</v>
      </c>
      <c r="N27" s="136" t="str">
        <f>IF(((IFERROR(VLOOKUP($B27,'Henry''s Constant (KH)'!$O$9:$O$495,1,FALSE),"X"))="X"),"","X")</f>
        <v>X</v>
      </c>
      <c r="O27" s="809" t="str">
        <f>IF(((IFERROR(VLOOKUP($B27,'Log Koc'!$G$8:$G$496,1,FALSE),"X"))="X"),"","X")</f>
        <v/>
      </c>
    </row>
    <row r="28" spans="1:15" ht="80" x14ac:dyDescent="0.2">
      <c r="A28" s="810">
        <f t="shared" si="1"/>
        <v>22</v>
      </c>
      <c r="B28" s="50" t="s">
        <v>101</v>
      </c>
      <c r="C28" s="52" t="s">
        <v>573</v>
      </c>
      <c r="D28" s="56" t="s">
        <v>652</v>
      </c>
      <c r="E28" s="55" t="s">
        <v>102</v>
      </c>
      <c r="F28" s="81">
        <f t="shared" si="0"/>
        <v>22</v>
      </c>
      <c r="G28" s="136" t="str">
        <f>IF(((IFERROR(VLOOKUP($B28,'Main Table'!$I$9:$I$497,1,FALSE),"X"))="X"),"","X")</f>
        <v/>
      </c>
      <c r="H28" s="136" t="str">
        <f>IF(((IFERROR(VLOOKUP($B28,'Main Table'!$M$9:$M$497,1,FALSE),"X"))="X"),"","X")</f>
        <v/>
      </c>
      <c r="I28" s="136" t="str">
        <f>IF(((IFERROR(VLOOKUP($B28,'Main Table'!$Q$9:$Q$497,1,FALSE),"X"))="X"),"","X")</f>
        <v/>
      </c>
      <c r="J28" s="136" t="str">
        <f>IF(((IFERROR(VLOOKUP($B28,'Critical Micelle Conc. (CMC)'!$P$9:$P$500,1,FALSE),"X"))="X"),"","X")</f>
        <v/>
      </c>
      <c r="K28" s="136" t="str">
        <f>IF(((IFERROR(VLOOKUP($B28,pKa!$J$8:$J$502,1,FALSE),"X"))="X"),"","X")</f>
        <v/>
      </c>
      <c r="L28" s="136" t="str">
        <f>IF(((IFERROR(VLOOKUP($B28,'Vapor Pressure (VP)'!$N$9:$N$544,1,FALSE),"X"))="X"),"","X")</f>
        <v/>
      </c>
      <c r="M28" s="136" t="str">
        <f>IF(((IFERROR(VLOOKUP($B28,'Solubility (S)'!$P$9:$P$523,1,FALSE),"X"))="X"),"","X")</f>
        <v/>
      </c>
      <c r="N28" s="136" t="str">
        <f>IF(((IFERROR(VLOOKUP($B28,'Henry''s Constant (KH)'!$O$9:$O$495,1,FALSE),"X"))="X"),"","X")</f>
        <v/>
      </c>
      <c r="O28" s="809" t="str">
        <f>IF(((IFERROR(VLOOKUP($B28,'Log Koc'!$G$8:$G$496,1,FALSE),"X"))="X"),"","X")</f>
        <v>X</v>
      </c>
    </row>
    <row r="29" spans="1:15" ht="48" x14ac:dyDescent="0.2">
      <c r="A29" s="810">
        <f t="shared" si="1"/>
        <v>23</v>
      </c>
      <c r="B29" s="53" t="s">
        <v>510</v>
      </c>
      <c r="C29" s="53" t="s">
        <v>572</v>
      </c>
      <c r="D29" s="55" t="s">
        <v>603</v>
      </c>
      <c r="E29" s="55"/>
      <c r="F29" s="81">
        <f t="shared" si="0"/>
        <v>23</v>
      </c>
      <c r="G29" s="136" t="str">
        <f>IF(((IFERROR(VLOOKUP($B29,'Main Table'!$I$9:$I$497,1,FALSE),"X"))="X"),"","X")</f>
        <v>X</v>
      </c>
      <c r="H29" s="136" t="str">
        <f>IF(((IFERROR(VLOOKUP($B29,'Main Table'!$M$9:$M$497,1,FALSE),"X"))="X"),"","X")</f>
        <v>X</v>
      </c>
      <c r="I29" s="136" t="str">
        <f>IF(((IFERROR(VLOOKUP($B29,'Main Table'!$Q$9:$Q$497,1,FALSE),"X"))="X"),"","X")</f>
        <v>X</v>
      </c>
      <c r="J29" s="136" t="str">
        <f>IF(((IFERROR(VLOOKUP($B29,'Critical Micelle Conc. (CMC)'!$P$9:$P$500,1,FALSE),"X"))="X"),"","X")</f>
        <v/>
      </c>
      <c r="K29" s="136" t="str">
        <f>IF(((IFERROR(VLOOKUP($B29,pKa!$J$8:$J$502,1,FALSE),"X"))="X"),"","X")</f>
        <v/>
      </c>
      <c r="L29" s="136" t="str">
        <f>IF(((IFERROR(VLOOKUP($B29,'Vapor Pressure (VP)'!$N$9:$N$544,1,FALSE),"X"))="X"),"","X")</f>
        <v>X</v>
      </c>
      <c r="M29" s="136" t="str">
        <f>IF(((IFERROR(VLOOKUP($B29,'Solubility (S)'!$P$9:$P$523,1,FALSE),"X"))="X"),"","X")</f>
        <v>X</v>
      </c>
      <c r="N29" s="136" t="str">
        <f>IF(((IFERROR(VLOOKUP($B29,'Henry''s Constant (KH)'!$O$9:$O$495,1,FALSE),"X"))="X"),"","X")</f>
        <v>X</v>
      </c>
      <c r="O29" s="809" t="str">
        <f>IF(((IFERROR(VLOOKUP($B29,'Log Koc'!$G$8:$G$496,1,FALSE),"X"))="X"),"","X")</f>
        <v/>
      </c>
    </row>
    <row r="30" spans="1:15" ht="80" x14ac:dyDescent="0.2">
      <c r="A30" s="810">
        <f t="shared" si="1"/>
        <v>24</v>
      </c>
      <c r="B30" s="52" t="s">
        <v>535</v>
      </c>
      <c r="C30" s="52" t="s">
        <v>573</v>
      </c>
      <c r="D30" s="55" t="s">
        <v>604</v>
      </c>
      <c r="E30" s="55" t="s">
        <v>568</v>
      </c>
      <c r="F30" s="81">
        <f t="shared" si="0"/>
        <v>24</v>
      </c>
      <c r="G30" s="136" t="str">
        <f>IF(((IFERROR(VLOOKUP($B30,'Main Table'!$I$9:$I$497,1,FALSE),"X"))="X"),"","X")</f>
        <v/>
      </c>
      <c r="H30" s="136" t="str">
        <f>IF(((IFERROR(VLOOKUP($B30,'Main Table'!$M$9:$M$497,1,FALSE),"X"))="X"),"","X")</f>
        <v/>
      </c>
      <c r="I30" s="136" t="str">
        <f>IF(((IFERROR(VLOOKUP($B30,'Main Table'!$Q$9:$Q$497,1,FALSE),"X"))="X"),"","X")</f>
        <v/>
      </c>
      <c r="J30" s="136" t="str">
        <f>IF(((IFERROR(VLOOKUP($B30,'Critical Micelle Conc. (CMC)'!$P$9:$P$500,1,FALSE),"X"))="X"),"","X")</f>
        <v/>
      </c>
      <c r="K30" s="136" t="str">
        <f>IF(((IFERROR(VLOOKUP($B30,pKa!$J$8:$J$502,1,FALSE),"X"))="X"),"","X")</f>
        <v>X</v>
      </c>
      <c r="L30" s="136" t="str">
        <f>IF(((IFERROR(VLOOKUP($B30,'Vapor Pressure (VP)'!$N$9:$N$544,1,FALSE),"X"))="X"),"","X")</f>
        <v>X</v>
      </c>
      <c r="M30" s="136" t="str">
        <f>IF(((IFERROR(VLOOKUP($B30,'Solubility (S)'!$P$9:$P$523,1,FALSE),"X"))="X"),"","X")</f>
        <v>X</v>
      </c>
      <c r="N30" s="136" t="str">
        <f>IF(((IFERROR(VLOOKUP($B30,'Henry''s Constant (KH)'!$O$9:$O$495,1,FALSE),"X"))="X"),"","X")</f>
        <v>X</v>
      </c>
      <c r="O30" s="809" t="str">
        <f>IF(((IFERROR(VLOOKUP($B30,'Log Koc'!$G$8:$G$496,1,FALSE),"X"))="X"),"","X")</f>
        <v>X</v>
      </c>
    </row>
    <row r="31" spans="1:15" ht="64" x14ac:dyDescent="0.2">
      <c r="A31" s="810">
        <f t="shared" si="1"/>
        <v>25</v>
      </c>
      <c r="B31" s="134" t="s">
        <v>592</v>
      </c>
      <c r="C31" s="418" t="s">
        <v>573</v>
      </c>
      <c r="D31" s="70" t="s">
        <v>651</v>
      </c>
      <c r="E31" s="55"/>
      <c r="F31" s="81">
        <f t="shared" si="0"/>
        <v>25</v>
      </c>
      <c r="G31" s="136" t="str">
        <f>IF(((IFERROR(VLOOKUP($B31,'Main Table'!$I$9:$I$497,1,FALSE),"X"))="X"),"","X")</f>
        <v/>
      </c>
      <c r="H31" s="136" t="str">
        <f>IF(((IFERROR(VLOOKUP($B31,'Main Table'!$M$9:$M$497,1,FALSE),"X"))="X"),"","X")</f>
        <v/>
      </c>
      <c r="I31" s="136" t="str">
        <f>IF(((IFERROR(VLOOKUP($B31,'Main Table'!$Q$9:$Q$497,1,FALSE),"X"))="X"),"","X")</f>
        <v/>
      </c>
      <c r="J31" s="136" t="str">
        <f>IF(((IFERROR(VLOOKUP($B31,'Critical Micelle Conc. (CMC)'!$P$9:$P$500,1,FALSE),"X"))="X"),"","X")</f>
        <v/>
      </c>
      <c r="K31" s="136" t="str">
        <f>IF(((IFERROR(VLOOKUP($B31,pKa!$J$8:$J$502,1,FALSE),"X"))="X"),"","X")</f>
        <v/>
      </c>
      <c r="L31" s="136" t="str">
        <f>IF(((IFERROR(VLOOKUP($B31,'Vapor Pressure (VP)'!$N$9:$N$544,1,FALSE),"X"))="X"),"","X")</f>
        <v/>
      </c>
      <c r="M31" s="136" t="str">
        <f>IF(((IFERROR(VLOOKUP($B31,'Solubility (S)'!$P$9:$P$523,1,FALSE),"X"))="X"),"","X")</f>
        <v/>
      </c>
      <c r="N31" s="136" t="str">
        <f>IF(((IFERROR(VLOOKUP($B31,'Henry''s Constant (KH)'!$O$9:$O$495,1,FALSE),"X"))="X"),"","X")</f>
        <v>X</v>
      </c>
      <c r="O31" s="809" t="str">
        <f>IF(((IFERROR(VLOOKUP($B31,'Log Koc'!$G$8:$G$496,1,FALSE),"X"))="X"),"","X")</f>
        <v/>
      </c>
    </row>
    <row r="32" spans="1:15" ht="48" x14ac:dyDescent="0.2">
      <c r="A32" s="810">
        <f t="shared" si="1"/>
        <v>26</v>
      </c>
      <c r="B32" s="52" t="s">
        <v>513</v>
      </c>
      <c r="C32" s="52" t="s">
        <v>573</v>
      </c>
      <c r="D32" s="55" t="s">
        <v>650</v>
      </c>
      <c r="E32" s="55"/>
      <c r="F32" s="81">
        <f t="shared" si="0"/>
        <v>26</v>
      </c>
      <c r="G32" s="136" t="str">
        <f>IF(((IFERROR(VLOOKUP($B32,'Main Table'!$I$9:$I$497,1,FALSE),"X"))="X"),"","X")</f>
        <v/>
      </c>
      <c r="H32" s="136" t="str">
        <f>IF(((IFERROR(VLOOKUP($B32,'Main Table'!$M$9:$M$497,1,FALSE),"X"))="X"),"","X")</f>
        <v/>
      </c>
      <c r="I32" s="136" t="str">
        <f>IF(((IFERROR(VLOOKUP($B32,'Main Table'!$Q$9:$Q$497,1,FALSE),"X"))="X"),"","X")</f>
        <v/>
      </c>
      <c r="J32" s="136" t="str">
        <f>IF(((IFERROR(VLOOKUP($B32,'Critical Micelle Conc. (CMC)'!$P$9:$P$500,1,FALSE),"X"))="X"),"","X")</f>
        <v/>
      </c>
      <c r="K32" s="136" t="str">
        <f>IF(((IFERROR(VLOOKUP($B32,pKa!$J$8:$J$502,1,FALSE),"X"))="X"),"","X")</f>
        <v>X</v>
      </c>
      <c r="L32" s="136" t="str">
        <f>IF(((IFERROR(VLOOKUP($B32,'Vapor Pressure (VP)'!$N$9:$N$544,1,FALSE),"X"))="X"),"","X")</f>
        <v/>
      </c>
      <c r="M32" s="136" t="str">
        <f>IF(((IFERROR(VLOOKUP($B32,'Solubility (S)'!$P$9:$P$523,1,FALSE),"X"))="X"),"","X")</f>
        <v/>
      </c>
      <c r="N32" s="136" t="str">
        <f>IF(((IFERROR(VLOOKUP($B32,'Henry''s Constant (KH)'!$O$9:$O$495,1,FALSE),"X"))="X"),"","X")</f>
        <v/>
      </c>
      <c r="O32" s="809" t="str">
        <f>IF(((IFERROR(VLOOKUP($B32,'Log Koc'!$G$8:$G$496,1,FALSE),"X"))="X"),"","X")</f>
        <v/>
      </c>
    </row>
    <row r="33" spans="1:15" ht="128" x14ac:dyDescent="0.2">
      <c r="A33" s="810">
        <f t="shared" si="1"/>
        <v>27</v>
      </c>
      <c r="B33" s="51" t="s">
        <v>551</v>
      </c>
      <c r="C33" s="51" t="s">
        <v>573</v>
      </c>
      <c r="D33" s="56" t="s">
        <v>649</v>
      </c>
      <c r="E33" s="55" t="s">
        <v>104</v>
      </c>
      <c r="F33" s="81">
        <f t="shared" si="0"/>
        <v>27</v>
      </c>
      <c r="G33" s="136" t="str">
        <f>IF(((IFERROR(VLOOKUP($B33,'Main Table'!$I$9:$I$497,1,FALSE),"X"))="X"),"","X")</f>
        <v/>
      </c>
      <c r="H33" s="136" t="str">
        <f>IF(((IFERROR(VLOOKUP($B33,'Main Table'!$M$9:$M$497,1,FALSE),"X"))="X"),"","X")</f>
        <v/>
      </c>
      <c r="I33" s="136" t="str">
        <f>IF(((IFERROR(VLOOKUP($B33,'Main Table'!$Q$9:$Q$497,1,FALSE),"X"))="X"),"","X")</f>
        <v/>
      </c>
      <c r="J33" s="136" t="str">
        <f>IF(((IFERROR(VLOOKUP($B33,'Critical Micelle Conc. (CMC)'!$P$9:$P$500,1,FALSE),"X"))="X"),"","X")</f>
        <v/>
      </c>
      <c r="K33" s="136" t="str">
        <f>IF(((IFERROR(VLOOKUP($B33,pKa!$J$8:$J$502,1,FALSE),"X"))="X"),"","X")</f>
        <v/>
      </c>
      <c r="L33" s="136" t="str">
        <f>IF(((IFERROR(VLOOKUP($B33,'Vapor Pressure (VP)'!$N$9:$N$544,1,FALSE),"X"))="X"),"","X")</f>
        <v/>
      </c>
      <c r="M33" s="136" t="str">
        <f>IF(((IFERROR(VLOOKUP($B33,'Solubility (S)'!$P$9:$P$523,1,FALSE),"X"))="X"),"","X")</f>
        <v/>
      </c>
      <c r="N33" s="136" t="str">
        <f>IF(((IFERROR(VLOOKUP($B33,'Henry''s Constant (KH)'!$O$9:$O$495,1,FALSE),"X"))="X"),"","X")</f>
        <v/>
      </c>
      <c r="O33" s="809" t="str">
        <f>IF(((IFERROR(VLOOKUP($B33,'Log Koc'!$G$8:$G$496,1,FALSE),"X"))="X"),"","X")</f>
        <v>X</v>
      </c>
    </row>
    <row r="34" spans="1:15" ht="64" x14ac:dyDescent="0.2">
      <c r="A34" s="810">
        <f t="shared" si="1"/>
        <v>28</v>
      </c>
      <c r="B34" s="52" t="s">
        <v>523</v>
      </c>
      <c r="C34" s="52" t="s">
        <v>573</v>
      </c>
      <c r="D34" s="55" t="s">
        <v>648</v>
      </c>
      <c r="E34" s="55"/>
      <c r="F34" s="81">
        <f t="shared" si="0"/>
        <v>28</v>
      </c>
      <c r="G34" s="136" t="str">
        <f>IF(((IFERROR(VLOOKUP($B34,'Main Table'!$I$9:$I$497,1,FALSE),"X"))="X"),"","X")</f>
        <v/>
      </c>
      <c r="H34" s="136" t="str">
        <f>IF(((IFERROR(VLOOKUP($B34,'Main Table'!$M$9:$M$497,1,FALSE),"X"))="X"),"","X")</f>
        <v/>
      </c>
      <c r="I34" s="136" t="str">
        <f>IF(((IFERROR(VLOOKUP($B34,'Main Table'!$Q$9:$Q$497,1,FALSE),"X"))="X"),"","X")</f>
        <v/>
      </c>
      <c r="J34" s="136" t="str">
        <f>IF(((IFERROR(VLOOKUP($B34,'Critical Micelle Conc. (CMC)'!$P$9:$P$500,1,FALSE),"X"))="X"),"","X")</f>
        <v/>
      </c>
      <c r="K34" s="136" t="str">
        <f>IF(((IFERROR(VLOOKUP($B34,pKa!$J$8:$J$502,1,FALSE),"X"))="X"),"","X")</f>
        <v/>
      </c>
      <c r="L34" s="136" t="str">
        <f>IF(((IFERROR(VLOOKUP($B34,'Vapor Pressure (VP)'!$N$9:$N$544,1,FALSE),"X"))="X"),"","X")</f>
        <v>X</v>
      </c>
      <c r="M34" s="136" t="str">
        <f>IF(((IFERROR(VLOOKUP($B34,'Solubility (S)'!$P$9:$P$523,1,FALSE),"X"))="X"),"","X")</f>
        <v>X</v>
      </c>
      <c r="N34" s="136" t="str">
        <f>IF(((IFERROR(VLOOKUP($B34,'Henry''s Constant (KH)'!$O$9:$O$495,1,FALSE),"X"))="X"),"","X")</f>
        <v/>
      </c>
      <c r="O34" s="809" t="str">
        <f>IF(((IFERROR(VLOOKUP($B34,'Log Koc'!$G$8:$G$496,1,FALSE),"X"))="X"),"","X")</f>
        <v/>
      </c>
    </row>
    <row r="35" spans="1:15" ht="48" x14ac:dyDescent="0.2">
      <c r="A35" s="810">
        <f t="shared" si="1"/>
        <v>29</v>
      </c>
      <c r="B35" s="52" t="s">
        <v>519</v>
      </c>
      <c r="C35" s="52" t="s">
        <v>573</v>
      </c>
      <c r="D35" s="55" t="s">
        <v>518</v>
      </c>
      <c r="E35" s="55"/>
      <c r="F35" s="81">
        <f t="shared" si="0"/>
        <v>29</v>
      </c>
      <c r="G35" s="136" t="str">
        <f>IF(((IFERROR(VLOOKUP($B35,'Main Table'!$I$9:$I$497,1,FALSE),"X"))="X"),"","X")</f>
        <v/>
      </c>
      <c r="H35" s="136" t="str">
        <f>IF(((IFERROR(VLOOKUP($B35,'Main Table'!$M$9:$M$497,1,FALSE),"X"))="X"),"","X")</f>
        <v/>
      </c>
      <c r="I35" s="136" t="str">
        <f>IF(((IFERROR(VLOOKUP($B35,'Main Table'!$Q$9:$Q$497,1,FALSE),"X"))="X"),"","X")</f>
        <v/>
      </c>
      <c r="J35" s="136" t="str">
        <f>IF(((IFERROR(VLOOKUP($B35,'Critical Micelle Conc. (CMC)'!$P$9:$P$500,1,FALSE),"X"))="X"),"","X")</f>
        <v/>
      </c>
      <c r="K35" s="136" t="str">
        <f>IF(((IFERROR(VLOOKUP($B35,pKa!$J$8:$J$502,1,FALSE),"X"))="X"),"","X")</f>
        <v>X</v>
      </c>
      <c r="L35" s="136" t="str">
        <f>IF(((IFERROR(VLOOKUP($B35,'Vapor Pressure (VP)'!$N$9:$N$544,1,FALSE),"X"))="X"),"","X")</f>
        <v/>
      </c>
      <c r="M35" s="136" t="str">
        <f>IF(((IFERROR(VLOOKUP($B35,'Solubility (S)'!$P$9:$P$523,1,FALSE),"X"))="X"),"","X")</f>
        <v/>
      </c>
      <c r="N35" s="136" t="str">
        <f>IF(((IFERROR(VLOOKUP($B35,'Henry''s Constant (KH)'!$O$9:$O$495,1,FALSE),"X"))="X"),"","X")</f>
        <v/>
      </c>
      <c r="O35" s="809" t="str">
        <f>IF(((IFERROR(VLOOKUP($B35,'Log Koc'!$G$8:$G$496,1,FALSE),"X"))="X"),"","X")</f>
        <v/>
      </c>
    </row>
    <row r="36" spans="1:15" ht="64" x14ac:dyDescent="0.2">
      <c r="A36" s="810">
        <f t="shared" si="1"/>
        <v>30</v>
      </c>
      <c r="B36" s="50" t="s">
        <v>545</v>
      </c>
      <c r="C36" s="52" t="s">
        <v>573</v>
      </c>
      <c r="D36" s="56" t="s">
        <v>647</v>
      </c>
      <c r="E36" s="55" t="s">
        <v>97</v>
      </c>
      <c r="F36" s="81">
        <f t="shared" si="0"/>
        <v>30</v>
      </c>
      <c r="G36" s="136" t="str">
        <f>IF(((IFERROR(VLOOKUP($B36,'Main Table'!$I$9:$I$497,1,FALSE),"X"))="X"),"","X")</f>
        <v/>
      </c>
      <c r="H36" s="136" t="str">
        <f>IF(((IFERROR(VLOOKUP($B36,'Main Table'!$M$9:$M$497,1,FALSE),"X"))="X"),"","X")</f>
        <v/>
      </c>
      <c r="I36" s="136" t="str">
        <f>IF(((IFERROR(VLOOKUP($B36,'Main Table'!$Q$9:$Q$497,1,FALSE),"X"))="X"),"","X")</f>
        <v/>
      </c>
      <c r="J36" s="136" t="str">
        <f>IF(((IFERROR(VLOOKUP($B36,'Critical Micelle Conc. (CMC)'!$P$9:$P$500,1,FALSE),"X"))="X"),"","X")</f>
        <v/>
      </c>
      <c r="K36" s="136" t="str">
        <f>IF(((IFERROR(VLOOKUP($B36,pKa!$J$8:$J$502,1,FALSE),"X"))="X"),"","X")</f>
        <v/>
      </c>
      <c r="L36" s="136" t="str">
        <f>IF(((IFERROR(VLOOKUP($B36,'Vapor Pressure (VP)'!$N$9:$N$544,1,FALSE),"X"))="X"),"","X")</f>
        <v/>
      </c>
      <c r="M36" s="136" t="str">
        <f>IF(((IFERROR(VLOOKUP($B36,'Solubility (S)'!$P$9:$P$523,1,FALSE),"X"))="X"),"","X")</f>
        <v/>
      </c>
      <c r="N36" s="136" t="str">
        <f>IF(((IFERROR(VLOOKUP($B36,'Henry''s Constant (KH)'!$O$9:$O$495,1,FALSE),"X"))="X"),"","X")</f>
        <v/>
      </c>
      <c r="O36" s="809" t="str">
        <f>IF(((IFERROR(VLOOKUP($B36,'Log Koc'!$G$8:$G$496,1,FALSE),"X"))="X"),"","X")</f>
        <v>X</v>
      </c>
    </row>
    <row r="37" spans="1:15" ht="80" x14ac:dyDescent="0.2">
      <c r="A37" s="810">
        <f t="shared" si="1"/>
        <v>31</v>
      </c>
      <c r="B37" s="52" t="s">
        <v>540</v>
      </c>
      <c r="C37" s="52" t="s">
        <v>573</v>
      </c>
      <c r="D37" s="55" t="s">
        <v>539</v>
      </c>
      <c r="E37" s="55"/>
      <c r="F37" s="81">
        <f t="shared" si="0"/>
        <v>31</v>
      </c>
      <c r="G37" s="136" t="str">
        <f>IF(((IFERROR(VLOOKUP($B37,'Main Table'!$I$9:$I$497,1,FALSE),"X"))="X"),"","X")</f>
        <v>X</v>
      </c>
      <c r="H37" s="136" t="str">
        <f>IF(((IFERROR(VLOOKUP($B37,'Main Table'!$M$9:$M$497,1,FALSE),"X"))="X"),"","X")</f>
        <v>X</v>
      </c>
      <c r="I37" s="136" t="str">
        <f>IF(((IFERROR(VLOOKUP($B37,'Main Table'!$Q$9:$Q$497,1,FALSE),"X"))="X"),"","X")</f>
        <v>X</v>
      </c>
      <c r="J37" s="136" t="str">
        <f>IF(((IFERROR(VLOOKUP($B37,'Critical Micelle Conc. (CMC)'!$P$9:$P$500,1,FALSE),"X"))="X"),"","X")</f>
        <v/>
      </c>
      <c r="K37" s="136" t="str">
        <f>IF(((IFERROR(VLOOKUP($B37,pKa!$J$8:$J$502,1,FALSE),"X"))="X"),"","X")</f>
        <v>X</v>
      </c>
      <c r="L37" s="136" t="str">
        <f>IF(((IFERROR(VLOOKUP($B37,'Vapor Pressure (VP)'!$N$9:$N$544,1,FALSE),"X"))="X"),"","X")</f>
        <v/>
      </c>
      <c r="M37" s="136" t="str">
        <f>IF(((IFERROR(VLOOKUP($B37,'Solubility (S)'!$P$9:$P$523,1,FALSE),"X"))="X"),"","X")</f>
        <v/>
      </c>
      <c r="N37" s="136" t="str">
        <f>IF(((IFERROR(VLOOKUP($B37,'Henry''s Constant (KH)'!$O$9:$O$495,1,FALSE),"X"))="X"),"","X")</f>
        <v/>
      </c>
      <c r="O37" s="809" t="str">
        <f>IF(((IFERROR(VLOOKUP($B37,'Log Koc'!$G$8:$G$496,1,FALSE),"X"))="X"),"","X")</f>
        <v/>
      </c>
    </row>
    <row r="38" spans="1:15" ht="64" x14ac:dyDescent="0.2">
      <c r="A38" s="810">
        <f t="shared" si="1"/>
        <v>32</v>
      </c>
      <c r="B38" s="52" t="s">
        <v>542</v>
      </c>
      <c r="C38" s="52" t="s">
        <v>573</v>
      </c>
      <c r="D38" s="55" t="s">
        <v>646</v>
      </c>
      <c r="E38" s="55"/>
      <c r="F38" s="81">
        <f t="shared" si="0"/>
        <v>32</v>
      </c>
      <c r="G38" s="136" t="str">
        <f>IF(((IFERROR(VLOOKUP($B38,'Main Table'!$I$9:$I$497,1,FALSE),"X"))="X"),"","X")</f>
        <v/>
      </c>
      <c r="H38" s="136" t="str">
        <f>IF(((IFERROR(VLOOKUP($B38,'Main Table'!$M$9:$M$497,1,FALSE),"X"))="X"),"","X")</f>
        <v/>
      </c>
      <c r="I38" s="136" t="str">
        <f>IF(((IFERROR(VLOOKUP($B38,'Main Table'!$Q$9:$Q$497,1,FALSE),"X"))="X"),"","X")</f>
        <v/>
      </c>
      <c r="J38" s="136" t="str">
        <f>IF(((IFERROR(VLOOKUP($B38,'Critical Micelle Conc. (CMC)'!$P$9:$P$500,1,FALSE),"X"))="X"),"","X")</f>
        <v/>
      </c>
      <c r="K38" s="136" t="str">
        <f>IF(((IFERROR(VLOOKUP($B38,pKa!$J$8:$J$502,1,FALSE),"X"))="X"),"","X")</f>
        <v>X</v>
      </c>
      <c r="L38" s="136" t="str">
        <f>IF(((IFERROR(VLOOKUP($B38,'Vapor Pressure (VP)'!$N$9:$N$544,1,FALSE),"X"))="X"),"","X")</f>
        <v/>
      </c>
      <c r="M38" s="136" t="str">
        <f>IF(((IFERROR(VLOOKUP($B38,'Solubility (S)'!$P$9:$P$523,1,FALSE),"X"))="X"),"","X")</f>
        <v/>
      </c>
      <c r="N38" s="136" t="str">
        <f>IF(((IFERROR(VLOOKUP($B38,'Henry''s Constant (KH)'!$O$9:$O$495,1,FALSE),"X"))="X"),"","X")</f>
        <v/>
      </c>
      <c r="O38" s="809" t="str">
        <f>IF(((IFERROR(VLOOKUP($B38,'Log Koc'!$G$8:$G$496,1,FALSE),"X"))="X"),"","X")</f>
        <v/>
      </c>
    </row>
    <row r="39" spans="1:15" ht="80" x14ac:dyDescent="0.2">
      <c r="A39" s="810">
        <f t="shared" si="1"/>
        <v>33</v>
      </c>
      <c r="B39" s="52" t="s">
        <v>527</v>
      </c>
      <c r="C39" s="52" t="s">
        <v>573</v>
      </c>
      <c r="D39" s="55" t="s">
        <v>645</v>
      </c>
      <c r="E39" s="55"/>
      <c r="F39" s="81">
        <f t="shared" si="0"/>
        <v>33</v>
      </c>
      <c r="G39" s="136" t="str">
        <f>IF(((IFERROR(VLOOKUP($B39,'Main Table'!$I$9:$I$497,1,FALSE),"X"))="X"),"","X")</f>
        <v/>
      </c>
      <c r="H39" s="136" t="str">
        <f>IF(((IFERROR(VLOOKUP($B39,'Main Table'!$M$9:$M$497,1,FALSE),"X"))="X"),"","X")</f>
        <v/>
      </c>
      <c r="I39" s="136" t="str">
        <f>IF(((IFERROR(VLOOKUP($B39,'Main Table'!$Q$9:$Q$497,1,FALSE),"X"))="X"),"","X")</f>
        <v/>
      </c>
      <c r="J39" s="136" t="str">
        <f>IF(((IFERROR(VLOOKUP($B39,'Critical Micelle Conc. (CMC)'!$P$9:$P$500,1,FALSE),"X"))="X"),"","X")</f>
        <v/>
      </c>
      <c r="K39" s="136" t="str">
        <f>IF(((IFERROR(VLOOKUP($B39,pKa!$J$8:$J$502,1,FALSE),"X"))="X"),"","X")</f>
        <v/>
      </c>
      <c r="L39" s="136" t="str">
        <f>IF(((IFERROR(VLOOKUP($B39,'Vapor Pressure (VP)'!$N$9:$N$544,1,FALSE),"X"))="X"),"","X")</f>
        <v/>
      </c>
      <c r="M39" s="136" t="str">
        <f>IF(((IFERROR(VLOOKUP($B39,'Solubility (S)'!$P$9:$P$523,1,FALSE),"X"))="X"),"","X")</f>
        <v>X</v>
      </c>
      <c r="N39" s="136" t="str">
        <f>IF(((IFERROR(VLOOKUP($B39,'Henry''s Constant (KH)'!$O$9:$O$495,1,FALSE),"X"))="X"),"","X")</f>
        <v/>
      </c>
      <c r="O39" s="809" t="str">
        <f>IF(((IFERROR(VLOOKUP($B39,'Log Koc'!$G$8:$G$496,1,FALSE),"X"))="X"),"","X")</f>
        <v/>
      </c>
    </row>
    <row r="40" spans="1:15" ht="64" x14ac:dyDescent="0.2">
      <c r="A40" s="810">
        <f t="shared" si="1"/>
        <v>34</v>
      </c>
      <c r="B40" s="135" t="s">
        <v>756</v>
      </c>
      <c r="C40" s="52" t="s">
        <v>573</v>
      </c>
      <c r="D40" s="104" t="s">
        <v>757</v>
      </c>
      <c r="E40" s="399" t="s">
        <v>812</v>
      </c>
      <c r="F40" s="81">
        <f t="shared" si="0"/>
        <v>34</v>
      </c>
      <c r="G40" s="136" t="str">
        <f>IF(((IFERROR(VLOOKUP($B40,'Main Table'!$I$9:$I$497,1,FALSE),"X"))="X"),"","X")</f>
        <v/>
      </c>
      <c r="H40" s="136" t="str">
        <f>IF(((IFERROR(VLOOKUP($B40,'Main Table'!$M$9:$M$497,1,FALSE),"X"))="X"),"","X")</f>
        <v/>
      </c>
      <c r="I40" s="136" t="str">
        <f>IF(((IFERROR(VLOOKUP($B40,'Main Table'!$Q$9:$Q$497,1,FALSE),"X"))="X"),"","X")</f>
        <v/>
      </c>
      <c r="J40" s="136" t="str">
        <f>IF(((IFERROR(VLOOKUP($B40,'Critical Micelle Conc. (CMC)'!$P$9:$P$500,1,FALSE),"X"))="X"),"","X")</f>
        <v/>
      </c>
      <c r="K40" s="136" t="str">
        <f>IF(((IFERROR(VLOOKUP($B40,pKa!$J$8:$J$502,1,FALSE),"X"))="X"),"","X")</f>
        <v/>
      </c>
      <c r="L40" s="136" t="str">
        <f>IF(((IFERROR(VLOOKUP($B40,'Vapor Pressure (VP)'!$N$9:$N$544,1,FALSE),"X"))="X"),"","X")</f>
        <v>X</v>
      </c>
      <c r="M40" s="136" t="str">
        <f>IF(((IFERROR(VLOOKUP($B40,'Solubility (S)'!$P$9:$P$523,1,FALSE),"X"))="X"),"","X")</f>
        <v/>
      </c>
      <c r="N40" s="136" t="str">
        <f>IF(((IFERROR(VLOOKUP($B40,'Henry''s Constant (KH)'!$O$9:$O$495,1,FALSE),"X"))="X"),"","X")</f>
        <v/>
      </c>
      <c r="O40" s="809" t="str">
        <f>IF(((IFERROR(VLOOKUP($B40,'Log Koc'!$G$8:$G$496,1,FALSE),"X"))="X"),"","X")</f>
        <v/>
      </c>
    </row>
    <row r="41" spans="1:15" ht="64" x14ac:dyDescent="0.2">
      <c r="A41" s="810">
        <f t="shared" si="1"/>
        <v>35</v>
      </c>
      <c r="B41" s="50" t="s">
        <v>546</v>
      </c>
      <c r="C41" s="52" t="s">
        <v>573</v>
      </c>
      <c r="D41" s="56" t="s">
        <v>644</v>
      </c>
      <c r="E41" s="55" t="s">
        <v>99</v>
      </c>
      <c r="F41" s="81">
        <f t="shared" si="0"/>
        <v>35</v>
      </c>
      <c r="G41" s="136" t="str">
        <f>IF(((IFERROR(VLOOKUP($B41,'Main Table'!$I$9:$I$497,1,FALSE),"X"))="X"),"","X")</f>
        <v/>
      </c>
      <c r="H41" s="136" t="str">
        <f>IF(((IFERROR(VLOOKUP($B41,'Main Table'!$M$9:$M$497,1,FALSE),"X"))="X"),"","X")</f>
        <v/>
      </c>
      <c r="I41" s="136" t="str">
        <f>IF(((IFERROR(VLOOKUP($B41,'Main Table'!$Q$9:$Q$497,1,FALSE),"X"))="X"),"","X")</f>
        <v/>
      </c>
      <c r="J41" s="136" t="str">
        <f>IF(((IFERROR(VLOOKUP($B41,'Critical Micelle Conc. (CMC)'!$P$9:$P$500,1,FALSE),"X"))="X"),"","X")</f>
        <v/>
      </c>
      <c r="K41" s="136" t="str">
        <f>IF(((IFERROR(VLOOKUP($B41,pKa!$J$8:$J$502,1,FALSE),"X"))="X"),"","X")</f>
        <v/>
      </c>
      <c r="L41" s="136" t="str">
        <f>IF(((IFERROR(VLOOKUP($B41,'Vapor Pressure (VP)'!$N$9:$N$544,1,FALSE),"X"))="X"),"","X")</f>
        <v/>
      </c>
      <c r="M41" s="136" t="str">
        <f>IF(((IFERROR(VLOOKUP($B41,'Solubility (S)'!$P$9:$P$523,1,FALSE),"X"))="X"),"","X")</f>
        <v/>
      </c>
      <c r="N41" s="136" t="str">
        <f>IF(((IFERROR(VLOOKUP($B41,'Henry''s Constant (KH)'!$O$9:$O$495,1,FALSE),"X"))="X"),"","X")</f>
        <v/>
      </c>
      <c r="O41" s="809" t="str">
        <f>IF(((IFERROR(VLOOKUP($B41,'Log Koc'!$G$8:$G$496,1,FALSE),"X"))="X"),"","X")</f>
        <v>X</v>
      </c>
    </row>
    <row r="42" spans="1:15" ht="64" x14ac:dyDescent="0.2">
      <c r="A42" s="810">
        <f t="shared" si="1"/>
        <v>36</v>
      </c>
      <c r="B42" s="53" t="s">
        <v>574</v>
      </c>
      <c r="C42" s="52" t="s">
        <v>573</v>
      </c>
      <c r="D42" s="57" t="s">
        <v>641</v>
      </c>
      <c r="E42" s="55"/>
      <c r="F42" s="81">
        <f t="shared" si="0"/>
        <v>36</v>
      </c>
      <c r="G42" s="136" t="str">
        <f>IF(((IFERROR(VLOOKUP($B42,'Main Table'!$I$9:$I$497,1,FALSE),"X"))="X"),"","X")</f>
        <v/>
      </c>
      <c r="H42" s="136" t="str">
        <f>IF(((IFERROR(VLOOKUP($B42,'Main Table'!$M$9:$M$497,1,FALSE),"X"))="X"),"","X")</f>
        <v/>
      </c>
      <c r="I42" s="136" t="str">
        <f>IF(((IFERROR(VLOOKUP($B42,'Main Table'!$Q$9:$Q$497,1,FALSE),"X"))="X"),"","X")</f>
        <v>X</v>
      </c>
      <c r="J42" s="136" t="str">
        <f>IF(((IFERROR(VLOOKUP($B42,'Critical Micelle Conc. (CMC)'!$P$9:$P$500,1,FALSE),"X"))="X"),"","X")</f>
        <v/>
      </c>
      <c r="K42" s="136" t="str">
        <f>IF(((IFERROR(VLOOKUP($B42,pKa!$J$8:$J$502,1,FALSE),"X"))="X"),"","X")</f>
        <v/>
      </c>
      <c r="L42" s="136" t="str">
        <f>IF(((IFERROR(VLOOKUP($B42,'Vapor Pressure (VP)'!$N$9:$N$544,1,FALSE),"X"))="X"),"","X")</f>
        <v>X</v>
      </c>
      <c r="M42" s="136" t="str">
        <f>IF(((IFERROR(VLOOKUP($B42,'Solubility (S)'!$P$9:$P$523,1,FALSE),"X"))="X"),"","X")</f>
        <v>X</v>
      </c>
      <c r="N42" s="136" t="str">
        <f>IF(((IFERROR(VLOOKUP($B42,'Henry''s Constant (KH)'!$O$9:$O$495,1,FALSE),"X"))="X"),"","X")</f>
        <v/>
      </c>
      <c r="O42" s="809" t="str">
        <f>IF(((IFERROR(VLOOKUP($B42,'Log Koc'!$G$8:$G$496,1,FALSE),"X"))="X"),"","X")</f>
        <v/>
      </c>
    </row>
    <row r="43" spans="1:15" ht="48" x14ac:dyDescent="0.2">
      <c r="A43" s="810">
        <f t="shared" si="1"/>
        <v>37</v>
      </c>
      <c r="B43" s="135" t="s">
        <v>728</v>
      </c>
      <c r="C43" s="52" t="s">
        <v>573</v>
      </c>
      <c r="D43" s="309" t="s">
        <v>794</v>
      </c>
      <c r="E43" s="104"/>
      <c r="F43" s="81">
        <f t="shared" si="0"/>
        <v>37</v>
      </c>
      <c r="G43" s="136" t="str">
        <f>IF(((IFERROR(VLOOKUP($B43,'Main Table'!$I$9:$I$497,1,FALSE),"X"))="X"),"","X")</f>
        <v/>
      </c>
      <c r="H43" s="136" t="str">
        <f>IF(((IFERROR(VLOOKUP($B43,'Main Table'!$M$9:$M$497,1,FALSE),"X"))="X"),"","X")</f>
        <v/>
      </c>
      <c r="I43" s="136" t="str">
        <f>IF(((IFERROR(VLOOKUP($B43,'Main Table'!$Q$9:$Q$497,1,FALSE),"X"))="X"),"","X")</f>
        <v/>
      </c>
      <c r="J43" s="136" t="str">
        <f>IF(((IFERROR(VLOOKUP($B43,'Critical Micelle Conc. (CMC)'!$P$9:$P$500,1,FALSE),"X"))="X"),"","X")</f>
        <v/>
      </c>
      <c r="K43" s="136" t="str">
        <f>IF(((IFERROR(VLOOKUP($B43,pKa!$J$8:$J$502,1,FALSE),"X"))="X"),"","X")</f>
        <v/>
      </c>
      <c r="L43" s="136" t="str">
        <f>IF(((IFERROR(VLOOKUP($B43,'Vapor Pressure (VP)'!$N$9:$N$544,1,FALSE),"X"))="X"),"","X")</f>
        <v>X</v>
      </c>
      <c r="M43" s="136" t="str">
        <f>IF(((IFERROR(VLOOKUP($B43,'Solubility (S)'!$P$9:$P$523,1,FALSE),"X"))="X"),"","X")</f>
        <v/>
      </c>
      <c r="N43" s="136" t="str">
        <f>IF(((IFERROR(VLOOKUP($B43,'Henry''s Constant (KH)'!$O$9:$O$495,1,FALSE),"X"))="X"),"","X")</f>
        <v/>
      </c>
      <c r="O43" s="809" t="str">
        <f>IF(((IFERROR(VLOOKUP($B43,'Log Koc'!$G$8:$G$496,1,FALSE),"X"))="X"),"","X")</f>
        <v/>
      </c>
    </row>
    <row r="44" spans="1:15" ht="64" x14ac:dyDescent="0.2">
      <c r="A44" s="810">
        <f t="shared" si="1"/>
        <v>38</v>
      </c>
      <c r="B44" s="52" t="s">
        <v>512</v>
      </c>
      <c r="C44" s="52" t="s">
        <v>573</v>
      </c>
      <c r="D44" s="55" t="s">
        <v>643</v>
      </c>
      <c r="E44" s="55"/>
      <c r="F44" s="81">
        <f t="shared" si="0"/>
        <v>38</v>
      </c>
      <c r="G44" s="136" t="str">
        <f>IF(((IFERROR(VLOOKUP($B44,'Main Table'!$I$9:$I$497,1,FALSE),"X"))="X"),"","X")</f>
        <v/>
      </c>
      <c r="H44" s="136" t="str">
        <f>IF(((IFERROR(VLOOKUP($B44,'Main Table'!$M$9:$M$497,1,FALSE),"X"))="X"),"","X")</f>
        <v/>
      </c>
      <c r="I44" s="136" t="str">
        <f>IF(((IFERROR(VLOOKUP($B44,'Main Table'!$Q$9:$Q$497,1,FALSE),"X"))="X"),"","X")</f>
        <v/>
      </c>
      <c r="J44" s="136" t="str">
        <f>IF(((IFERROR(VLOOKUP($B44,'Critical Micelle Conc. (CMC)'!$P$9:$P$500,1,FALSE),"X"))="X"),"","X")</f>
        <v/>
      </c>
      <c r="K44" s="136" t="str">
        <f>IF(((IFERROR(VLOOKUP($B44,pKa!$J$8:$J$502,1,FALSE),"X"))="X"),"","X")</f>
        <v/>
      </c>
      <c r="L44" s="136" t="str">
        <f>IF(((IFERROR(VLOOKUP($B44,'Vapor Pressure (VP)'!$N$9:$N$544,1,FALSE),"X"))="X"),"","X")</f>
        <v/>
      </c>
      <c r="M44" s="136" t="str">
        <f>IF(((IFERROR(VLOOKUP($B44,'Solubility (S)'!$P$9:$P$523,1,FALSE),"X"))="X"),"","X")</f>
        <v>X</v>
      </c>
      <c r="N44" s="136" t="str">
        <f>IF(((IFERROR(VLOOKUP($B44,'Henry''s Constant (KH)'!$O$9:$O$495,1,FALSE),"X"))="X"),"","X")</f>
        <v/>
      </c>
      <c r="O44" s="809" t="str">
        <f>IF(((IFERROR(VLOOKUP($B44,'Log Koc'!$G$8:$G$496,1,FALSE),"X"))="X"),"","X")</f>
        <v/>
      </c>
    </row>
    <row r="45" spans="1:15" ht="48" x14ac:dyDescent="0.2">
      <c r="A45" s="810">
        <f t="shared" si="1"/>
        <v>39</v>
      </c>
      <c r="B45" s="52" t="s">
        <v>528</v>
      </c>
      <c r="C45" s="52" t="s">
        <v>573</v>
      </c>
      <c r="D45" s="55" t="s">
        <v>640</v>
      </c>
      <c r="E45" s="55"/>
      <c r="F45" s="81">
        <f t="shared" si="0"/>
        <v>39</v>
      </c>
      <c r="G45" s="136" t="str">
        <f>IF(((IFERROR(VLOOKUP($B45,'Main Table'!$I$9:$I$497,1,FALSE),"X"))="X"),"","X")</f>
        <v>X</v>
      </c>
      <c r="H45" s="136" t="str">
        <f>IF(((IFERROR(VLOOKUP($B45,'Main Table'!$M$9:$M$497,1,FALSE),"X"))="X"),"","X")</f>
        <v/>
      </c>
      <c r="I45" s="136" t="str">
        <f>IF(((IFERROR(VLOOKUP($B45,'Main Table'!$Q$9:$Q$497,1,FALSE),"X"))="X"),"","X")</f>
        <v>X</v>
      </c>
      <c r="J45" s="136" t="str">
        <f>IF(((IFERROR(VLOOKUP($B45,'Critical Micelle Conc. (CMC)'!$P$9:$P$500,1,FALSE),"X"))="X"),"","X")</f>
        <v/>
      </c>
      <c r="K45" s="136" t="str">
        <f>IF(((IFERROR(VLOOKUP($B45,pKa!$J$8:$J$502,1,FALSE),"X"))="X"),"","X")</f>
        <v/>
      </c>
      <c r="L45" s="136" t="str">
        <f>IF(((IFERROR(VLOOKUP($B45,'Vapor Pressure (VP)'!$N$9:$N$544,1,FALSE),"X"))="X"),"","X")</f>
        <v/>
      </c>
      <c r="M45" s="136" t="str">
        <f>IF(((IFERROR(VLOOKUP($B45,'Solubility (S)'!$P$9:$P$523,1,FALSE),"X"))="X"),"","X")</f>
        <v>X</v>
      </c>
      <c r="N45" s="136" t="str">
        <f>IF(((IFERROR(VLOOKUP($B45,'Henry''s Constant (KH)'!$O$9:$O$495,1,FALSE),"X"))="X"),"","X")</f>
        <v/>
      </c>
      <c r="O45" s="809" t="str">
        <f>IF(((IFERROR(VLOOKUP($B45,'Log Koc'!$G$8:$G$496,1,FALSE),"X"))="X"),"","X")</f>
        <v/>
      </c>
    </row>
    <row r="46" spans="1:15" ht="64" x14ac:dyDescent="0.2">
      <c r="A46" s="810">
        <f t="shared" si="1"/>
        <v>40</v>
      </c>
      <c r="B46" s="134" t="s">
        <v>593</v>
      </c>
      <c r="C46" s="418" t="s">
        <v>573</v>
      </c>
      <c r="D46" s="70" t="s">
        <v>642</v>
      </c>
      <c r="E46" s="55"/>
      <c r="F46" s="81">
        <f t="shared" si="0"/>
        <v>40</v>
      </c>
      <c r="G46" s="136" t="str">
        <f>IF(((IFERROR(VLOOKUP($B46,'Main Table'!$I$9:$I$497,1,FALSE),"X"))="X"),"","X")</f>
        <v/>
      </c>
      <c r="H46" s="136" t="str">
        <f>IF(((IFERROR(VLOOKUP($B46,'Main Table'!$M$9:$M$497,1,FALSE),"X"))="X"),"","X")</f>
        <v/>
      </c>
      <c r="I46" s="136" t="str">
        <f>IF(((IFERROR(VLOOKUP($B46,'Main Table'!$Q$9:$Q$497,1,FALSE),"X"))="X"),"","X")</f>
        <v/>
      </c>
      <c r="J46" s="136" t="str">
        <f>IF(((IFERROR(VLOOKUP($B46,'Critical Micelle Conc. (CMC)'!$P$9:$P$500,1,FALSE),"X"))="X"),"","X")</f>
        <v/>
      </c>
      <c r="K46" s="136" t="str">
        <f>IF(((IFERROR(VLOOKUP($B46,pKa!$J$8:$J$502,1,FALSE),"X"))="X"),"","X")</f>
        <v/>
      </c>
      <c r="L46" s="136" t="str">
        <f>IF(((IFERROR(VLOOKUP($B46,'Vapor Pressure (VP)'!$N$9:$N$544,1,FALSE),"X"))="X"),"","X")</f>
        <v>X</v>
      </c>
      <c r="M46" s="136" t="str">
        <f>IF(((IFERROR(VLOOKUP($B46,'Solubility (S)'!$P$9:$P$523,1,FALSE),"X"))="X"),"","X")</f>
        <v>X</v>
      </c>
      <c r="N46" s="136" t="str">
        <f>IF(((IFERROR(VLOOKUP($B46,'Henry''s Constant (KH)'!$O$9:$O$495,1,FALSE),"X"))="X"),"","X")</f>
        <v>X</v>
      </c>
      <c r="O46" s="809" t="str">
        <f>IF(((IFERROR(VLOOKUP($B46,'Log Koc'!$G$8:$G$496,1,FALSE),"X"))="X"),"","X")</f>
        <v/>
      </c>
    </row>
    <row r="47" spans="1:15" ht="80" x14ac:dyDescent="0.2">
      <c r="A47" s="810">
        <f t="shared" si="1"/>
        <v>41</v>
      </c>
      <c r="B47" s="53" t="s">
        <v>575</v>
      </c>
      <c r="C47" s="52" t="s">
        <v>573</v>
      </c>
      <c r="D47" s="55" t="s">
        <v>635</v>
      </c>
      <c r="E47" s="55"/>
      <c r="F47" s="81">
        <f t="shared" si="0"/>
        <v>41</v>
      </c>
      <c r="G47" s="136" t="str">
        <f>IF(((IFERROR(VLOOKUP($B47,'Main Table'!$I$9:$I$497,1,FALSE),"X"))="X"),"","X")</f>
        <v/>
      </c>
      <c r="H47" s="136" t="str">
        <f>IF(((IFERROR(VLOOKUP($B47,'Main Table'!$M$9:$M$497,1,FALSE),"X"))="X"),"","X")</f>
        <v/>
      </c>
      <c r="I47" s="136" t="str">
        <f>IF(((IFERROR(VLOOKUP($B47,'Main Table'!$Q$9:$Q$497,1,FALSE),"X"))="X"),"","X")</f>
        <v>X</v>
      </c>
      <c r="J47" s="136" t="str">
        <f>IF(((IFERROR(VLOOKUP($B47,'Critical Micelle Conc. (CMC)'!$P$9:$P$500,1,FALSE),"X"))="X"),"","X")</f>
        <v/>
      </c>
      <c r="K47" s="136" t="str">
        <f>IF(((IFERROR(VLOOKUP($B47,pKa!$J$8:$J$502,1,FALSE),"X"))="X"),"","X")</f>
        <v/>
      </c>
      <c r="L47" s="136" t="str">
        <f>IF(((IFERROR(VLOOKUP($B47,'Vapor Pressure (VP)'!$N$9:$N$544,1,FALSE),"X"))="X"),"","X")</f>
        <v>X</v>
      </c>
      <c r="M47" s="136" t="str">
        <f>IF(((IFERROR(VLOOKUP($B47,'Solubility (S)'!$P$9:$P$523,1,FALSE),"X"))="X"),"","X")</f>
        <v/>
      </c>
      <c r="N47" s="136" t="str">
        <f>IF(((IFERROR(VLOOKUP($B47,'Henry''s Constant (KH)'!$O$9:$O$495,1,FALSE),"X"))="X"),"","X")</f>
        <v/>
      </c>
      <c r="O47" s="809" t="str">
        <f>IF(((IFERROR(VLOOKUP($B47,'Log Koc'!$G$8:$G$496,1,FALSE),"X"))="X"),"","X")</f>
        <v/>
      </c>
    </row>
    <row r="48" spans="1:15" ht="64" x14ac:dyDescent="0.2">
      <c r="A48" s="810">
        <f t="shared" si="1"/>
        <v>42</v>
      </c>
      <c r="B48" s="52" t="s">
        <v>529</v>
      </c>
      <c r="C48" s="52" t="s">
        <v>573</v>
      </c>
      <c r="D48" s="55" t="s">
        <v>639</v>
      </c>
      <c r="E48" s="55"/>
      <c r="F48" s="81">
        <f t="shared" si="0"/>
        <v>42</v>
      </c>
      <c r="G48" s="136" t="str">
        <f>IF(((IFERROR(VLOOKUP($B48,'Main Table'!$I$9:$I$497,1,FALSE),"X"))="X"),"","X")</f>
        <v/>
      </c>
      <c r="H48" s="136" t="str">
        <f>IF(((IFERROR(VLOOKUP($B48,'Main Table'!$M$9:$M$497,1,FALSE),"X"))="X"),"","X")</f>
        <v>X</v>
      </c>
      <c r="I48" s="136" t="str">
        <f>IF(((IFERROR(VLOOKUP($B48,'Main Table'!$Q$9:$Q$497,1,FALSE),"X"))="X"),"","X")</f>
        <v/>
      </c>
      <c r="J48" s="136" t="str">
        <f>IF(((IFERROR(VLOOKUP($B48,'Critical Micelle Conc. (CMC)'!$P$9:$P$500,1,FALSE),"X"))="X"),"","X")</f>
        <v>X</v>
      </c>
      <c r="K48" s="136" t="str">
        <f>IF(((IFERROR(VLOOKUP($B48,pKa!$J$8:$J$502,1,FALSE),"X"))="X"),"","X")</f>
        <v/>
      </c>
      <c r="L48" s="136" t="str">
        <f>IF(((IFERROR(VLOOKUP($B48,'Vapor Pressure (VP)'!$N$9:$N$544,1,FALSE),"X"))="X"),"","X")</f>
        <v/>
      </c>
      <c r="M48" s="136" t="str">
        <f>IF(((IFERROR(VLOOKUP($B48,'Solubility (S)'!$P$9:$P$523,1,FALSE),"X"))="X"),"","X")</f>
        <v/>
      </c>
      <c r="N48" s="136" t="str">
        <f>IF(((IFERROR(VLOOKUP($B48,'Henry''s Constant (KH)'!$O$9:$O$495,1,FALSE),"X"))="X"),"","X")</f>
        <v/>
      </c>
      <c r="O48" s="809" t="str">
        <f>IF(((IFERROR(VLOOKUP($B48,'Log Koc'!$G$8:$G$496,1,FALSE),"X"))="X"),"","X")</f>
        <v/>
      </c>
    </row>
    <row r="49" spans="1:15" ht="64" x14ac:dyDescent="0.2">
      <c r="A49" s="810">
        <f t="shared" si="1"/>
        <v>43</v>
      </c>
      <c r="B49" s="135" t="s">
        <v>594</v>
      </c>
      <c r="C49" s="418" t="s">
        <v>573</v>
      </c>
      <c r="D49" s="70" t="s">
        <v>636</v>
      </c>
      <c r="E49" s="55"/>
      <c r="F49" s="81">
        <f t="shared" si="0"/>
        <v>43</v>
      </c>
      <c r="G49" s="136" t="str">
        <f>IF(((IFERROR(VLOOKUP($B49,'Main Table'!$I$9:$I$497,1,FALSE),"X"))="X"),"","X")</f>
        <v/>
      </c>
      <c r="H49" s="136" t="str">
        <f>IF(((IFERROR(VLOOKUP($B49,'Main Table'!$M$9:$M$497,1,FALSE),"X"))="X"),"","X")</f>
        <v/>
      </c>
      <c r="I49" s="136" t="str">
        <f>IF(((IFERROR(VLOOKUP($B49,'Main Table'!$Q$9:$Q$497,1,FALSE),"X"))="X"),"","X")</f>
        <v/>
      </c>
      <c r="J49" s="136" t="str">
        <f>IF(((IFERROR(VLOOKUP($B49,'Critical Micelle Conc. (CMC)'!$P$9:$P$500,1,FALSE),"X"))="X"),"","X")</f>
        <v/>
      </c>
      <c r="K49" s="136" t="str">
        <f>IF(((IFERROR(VLOOKUP($B49,pKa!$J$8:$J$502,1,FALSE),"X"))="X"),"","X")</f>
        <v/>
      </c>
      <c r="L49" s="136" t="str">
        <f>IF(((IFERROR(VLOOKUP($B49,'Vapor Pressure (VP)'!$N$9:$N$544,1,FALSE),"X"))="X"),"","X")</f>
        <v/>
      </c>
      <c r="M49" s="136" t="str">
        <f>IF(((IFERROR(VLOOKUP($B49,'Solubility (S)'!$P$9:$P$523,1,FALSE),"X"))="X"),"","X")</f>
        <v/>
      </c>
      <c r="N49" s="136" t="str">
        <f>IF(((IFERROR(VLOOKUP($B49,'Henry''s Constant (KH)'!$O$9:$O$495,1,FALSE),"X"))="X"),"","X")</f>
        <v>X</v>
      </c>
      <c r="O49" s="809" t="str">
        <f>IF(((IFERROR(VLOOKUP($B49,'Log Koc'!$G$8:$G$496,1,FALSE),"X"))="X"),"","X")</f>
        <v/>
      </c>
    </row>
    <row r="50" spans="1:15" ht="112" x14ac:dyDescent="0.2">
      <c r="A50" s="810">
        <f t="shared" si="1"/>
        <v>44</v>
      </c>
      <c r="B50" s="50" t="s">
        <v>550</v>
      </c>
      <c r="C50" s="52" t="s">
        <v>573</v>
      </c>
      <c r="D50" s="56" t="s">
        <v>637</v>
      </c>
      <c r="E50" s="55" t="s">
        <v>566</v>
      </c>
      <c r="F50" s="81">
        <f t="shared" si="0"/>
        <v>44</v>
      </c>
      <c r="G50" s="136" t="str">
        <f>IF(((IFERROR(VLOOKUP($B50,'Main Table'!$I$9:$I$497,1,FALSE),"X"))="X"),"","X")</f>
        <v/>
      </c>
      <c r="H50" s="136" t="str">
        <f>IF(((IFERROR(VLOOKUP($B50,'Main Table'!$M$9:$M$497,1,FALSE),"X"))="X"),"","X")</f>
        <v/>
      </c>
      <c r="I50" s="136" t="str">
        <f>IF(((IFERROR(VLOOKUP($B50,'Main Table'!$Q$9:$Q$497,1,FALSE),"X"))="X"),"","X")</f>
        <v/>
      </c>
      <c r="J50" s="136" t="str">
        <f>IF(((IFERROR(VLOOKUP($B50,'Critical Micelle Conc. (CMC)'!$P$9:$P$500,1,FALSE),"X"))="X"),"","X")</f>
        <v/>
      </c>
      <c r="K50" s="136" t="str">
        <f>IF(((IFERROR(VLOOKUP($B50,pKa!$J$8:$J$502,1,FALSE),"X"))="X"),"","X")</f>
        <v/>
      </c>
      <c r="L50" s="136" t="str">
        <f>IF(((IFERROR(VLOOKUP($B50,'Vapor Pressure (VP)'!$N$9:$N$544,1,FALSE),"X"))="X"),"","X")</f>
        <v/>
      </c>
      <c r="M50" s="136" t="str">
        <f>IF(((IFERROR(VLOOKUP($B50,'Solubility (S)'!$P$9:$P$523,1,FALSE),"X"))="X"),"","X")</f>
        <v/>
      </c>
      <c r="N50" s="136" t="str">
        <f>IF(((IFERROR(VLOOKUP($B50,'Henry''s Constant (KH)'!$O$9:$O$495,1,FALSE),"X"))="X"),"","X")</f>
        <v/>
      </c>
      <c r="O50" s="809" t="str">
        <f>IF(((IFERROR(VLOOKUP($B50,'Log Koc'!$G$8:$G$496,1,FALSE),"X"))="X"),"","X")</f>
        <v>X</v>
      </c>
    </row>
    <row r="51" spans="1:15" ht="32" x14ac:dyDescent="0.2">
      <c r="A51" s="810">
        <f t="shared" si="1"/>
        <v>45</v>
      </c>
      <c r="B51" s="134" t="s">
        <v>595</v>
      </c>
      <c r="C51" s="419" t="s">
        <v>573</v>
      </c>
      <c r="D51" s="71" t="s">
        <v>578</v>
      </c>
      <c r="E51" s="55"/>
      <c r="F51" s="81">
        <f t="shared" si="0"/>
        <v>45</v>
      </c>
      <c r="G51" s="136" t="str">
        <f>IF(((IFERROR(VLOOKUP($B51,'Main Table'!$I$9:$I$497,1,FALSE),"X"))="X"),"","X")</f>
        <v/>
      </c>
      <c r="H51" s="136" t="str">
        <f>IF(((IFERROR(VLOOKUP($B51,'Main Table'!$M$9:$M$497,1,FALSE),"X"))="X"),"","X")</f>
        <v/>
      </c>
      <c r="I51" s="136" t="str">
        <f>IF(((IFERROR(VLOOKUP($B51,'Main Table'!$Q$9:$Q$497,1,FALSE),"X"))="X"),"","X")</f>
        <v/>
      </c>
      <c r="J51" s="136" t="str">
        <f>IF(((IFERROR(VLOOKUP($B51,'Critical Micelle Conc. (CMC)'!$P$9:$P$500,1,FALSE),"X"))="X"),"","X")</f>
        <v/>
      </c>
      <c r="K51" s="136" t="str">
        <f>IF(((IFERROR(VLOOKUP($B51,pKa!$J$8:$J$502,1,FALSE),"X"))="X"),"","X")</f>
        <v/>
      </c>
      <c r="L51" s="136" t="str">
        <f>IF(((IFERROR(VLOOKUP($B51,'Vapor Pressure (VP)'!$N$9:$N$544,1,FALSE),"X"))="X"),"","X")</f>
        <v>X</v>
      </c>
      <c r="M51" s="136" t="str">
        <f>IF(((IFERROR(VLOOKUP($B51,'Solubility (S)'!$P$9:$P$523,1,FALSE),"X"))="X"),"","X")</f>
        <v/>
      </c>
      <c r="N51" s="136" t="str">
        <f>IF(((IFERROR(VLOOKUP($B51,'Henry''s Constant (KH)'!$O$9:$O$495,1,FALSE),"X"))="X"),"","X")</f>
        <v>X</v>
      </c>
      <c r="O51" s="809" t="str">
        <f>IF(((IFERROR(VLOOKUP($B51,'Log Koc'!$G$8:$G$496,1,FALSE),"X"))="X"),"","X")</f>
        <v/>
      </c>
    </row>
    <row r="52" spans="1:15" ht="64" x14ac:dyDescent="0.2">
      <c r="A52" s="810">
        <f t="shared" si="1"/>
        <v>46</v>
      </c>
      <c r="B52" s="51" t="s">
        <v>605</v>
      </c>
      <c r="C52" s="52" t="s">
        <v>573</v>
      </c>
      <c r="D52" s="56" t="s">
        <v>634</v>
      </c>
      <c r="E52" s="55" t="s">
        <v>171</v>
      </c>
      <c r="F52" s="81">
        <f t="shared" si="0"/>
        <v>46</v>
      </c>
      <c r="G52" s="136" t="str">
        <f>IF(((IFERROR(VLOOKUP($B52,'Main Table'!$I$9:$I$497,1,FALSE),"X"))="X"),"","X")</f>
        <v/>
      </c>
      <c r="H52" s="136" t="str">
        <f>IF(((IFERROR(VLOOKUP($B52,'Main Table'!$M$9:$M$497,1,FALSE),"X"))="X"),"","X")</f>
        <v/>
      </c>
      <c r="I52" s="136" t="str">
        <f>IF(((IFERROR(VLOOKUP($B52,'Main Table'!$Q$9:$Q$497,1,FALSE),"X"))="X"),"","X")</f>
        <v/>
      </c>
      <c r="J52" s="136" t="str">
        <f>IF(((IFERROR(VLOOKUP($B52,'Critical Micelle Conc. (CMC)'!$P$9:$P$500,1,FALSE),"X"))="X"),"","X")</f>
        <v/>
      </c>
      <c r="K52" s="136" t="str">
        <f>IF(((IFERROR(VLOOKUP($B52,pKa!$J$8:$J$502,1,FALSE),"X"))="X"),"","X")</f>
        <v/>
      </c>
      <c r="L52" s="136" t="str">
        <f>IF(((IFERROR(VLOOKUP($B52,'Vapor Pressure (VP)'!$N$9:$N$544,1,FALSE),"X"))="X"),"","X")</f>
        <v/>
      </c>
      <c r="M52" s="136" t="str">
        <f>IF(((IFERROR(VLOOKUP($B52,'Solubility (S)'!$P$9:$P$523,1,FALSE),"X"))="X"),"","X")</f>
        <v/>
      </c>
      <c r="N52" s="136" t="str">
        <f>IF(((IFERROR(VLOOKUP($B52,'Henry''s Constant (KH)'!$O$9:$O$495,1,FALSE),"X"))="X"),"","X")</f>
        <v/>
      </c>
      <c r="O52" s="809" t="str">
        <f>IF(((IFERROR(VLOOKUP($B52,'Log Koc'!$G$8:$G$496,1,FALSE),"X"))="X"),"","X")</f>
        <v>X</v>
      </c>
    </row>
    <row r="53" spans="1:15" ht="81" x14ac:dyDescent="0.25">
      <c r="A53" s="810">
        <f t="shared" si="1"/>
        <v>47</v>
      </c>
      <c r="B53" s="135" t="s">
        <v>698</v>
      </c>
      <c r="C53" s="420" t="s">
        <v>573</v>
      </c>
      <c r="D53" s="428" t="s">
        <v>699</v>
      </c>
      <c r="E53" s="104" t="s">
        <v>707</v>
      </c>
      <c r="F53" s="81">
        <f t="shared" si="0"/>
        <v>47</v>
      </c>
      <c r="G53" s="136" t="str">
        <f>IF(((IFERROR(VLOOKUP($B53,'Main Table'!$I$9:$I$497,1,FALSE),"X"))="X"),"","X")</f>
        <v/>
      </c>
      <c r="H53" s="136" t="str">
        <f>IF(((IFERROR(VLOOKUP($B53,'Main Table'!$M$9:$M$497,1,FALSE),"X"))="X"),"","X")</f>
        <v/>
      </c>
      <c r="I53" s="136" t="str">
        <f>IF(((IFERROR(VLOOKUP($B53,'Main Table'!$Q$9:$Q$497,1,FALSE),"X"))="X"),"","X")</f>
        <v/>
      </c>
      <c r="J53" s="136" t="str">
        <f>IF(((IFERROR(VLOOKUP($B53,'Critical Micelle Conc. (CMC)'!$P$9:$P$500,1,FALSE),"X"))="X"),"","X")</f>
        <v/>
      </c>
      <c r="K53" s="136" t="str">
        <f>IF(((IFERROR(VLOOKUP($B53,pKa!$J$8:$J$502,1,FALSE),"X"))="X"),"","X")</f>
        <v/>
      </c>
      <c r="L53" s="136" t="str">
        <f>IF(((IFERROR(VLOOKUP($B53,'Vapor Pressure (VP)'!$N$9:$N$544,1,FALSE),"X"))="X"),"","X")</f>
        <v/>
      </c>
      <c r="M53" s="136" t="str">
        <f>IF(((IFERROR(VLOOKUP($B53,'Solubility (S)'!$P$9:$P$523,1,FALSE),"X"))="X"),"","X")</f>
        <v/>
      </c>
      <c r="N53" s="136" t="str">
        <f>IF(((IFERROR(VLOOKUP($B53,'Henry''s Constant (KH)'!$O$9:$O$495,1,FALSE),"X"))="X"),"","X")</f>
        <v/>
      </c>
      <c r="O53" s="809" t="str">
        <f>IF(((IFERROR(VLOOKUP($B53,'Log Koc'!$G$8:$G$496,1,FALSE),"X"))="X"),"","X")</f>
        <v>X</v>
      </c>
    </row>
    <row r="54" spans="1:15" ht="80" x14ac:dyDescent="0.2">
      <c r="A54" s="810">
        <f t="shared" si="1"/>
        <v>48</v>
      </c>
      <c r="B54" s="52" t="s">
        <v>524</v>
      </c>
      <c r="C54" s="52" t="s">
        <v>573</v>
      </c>
      <c r="D54" s="55" t="s">
        <v>633</v>
      </c>
      <c r="E54" s="55"/>
      <c r="F54" s="81">
        <f t="shared" si="0"/>
        <v>48</v>
      </c>
      <c r="G54" s="136" t="str">
        <f>IF(((IFERROR(VLOOKUP($B54,'Main Table'!$I$9:$I$497,1,FALSE),"X"))="X"),"","X")</f>
        <v/>
      </c>
      <c r="H54" s="136" t="str">
        <f>IF(((IFERROR(VLOOKUP($B54,'Main Table'!$M$9:$M$497,1,FALSE),"X"))="X"),"","X")</f>
        <v/>
      </c>
      <c r="I54" s="136" t="str">
        <f>IF(((IFERROR(VLOOKUP($B54,'Main Table'!$Q$9:$Q$497,1,FALSE),"X"))="X"),"","X")</f>
        <v/>
      </c>
      <c r="J54" s="136" t="str">
        <f>IF(((IFERROR(VLOOKUP($B54,'Critical Micelle Conc. (CMC)'!$P$9:$P$500,1,FALSE),"X"))="X"),"","X")</f>
        <v/>
      </c>
      <c r="K54" s="136" t="str">
        <f>IF(((IFERROR(VLOOKUP($B54,pKa!$J$8:$J$502,1,FALSE),"X"))="X"),"","X")</f>
        <v/>
      </c>
      <c r="L54" s="136" t="str">
        <f>IF(((IFERROR(VLOOKUP($B54,'Vapor Pressure (VP)'!$N$9:$N$544,1,FALSE),"X"))="X"),"","X")</f>
        <v>X</v>
      </c>
      <c r="M54" s="136" t="str">
        <f>IF(((IFERROR(VLOOKUP($B54,'Solubility (S)'!$P$9:$P$523,1,FALSE),"X"))="X"),"","X")</f>
        <v/>
      </c>
      <c r="N54" s="136" t="str">
        <f>IF(((IFERROR(VLOOKUP($B54,'Henry''s Constant (KH)'!$O$9:$O$495,1,FALSE),"X"))="X"),"","X")</f>
        <v>X</v>
      </c>
      <c r="O54" s="809" t="str">
        <f>IF(((IFERROR(VLOOKUP($B54,'Log Koc'!$G$8:$G$496,1,FALSE),"X"))="X"),"","X")</f>
        <v/>
      </c>
    </row>
    <row r="55" spans="1:15" ht="64" x14ac:dyDescent="0.2">
      <c r="A55" s="810">
        <f t="shared" si="1"/>
        <v>49</v>
      </c>
      <c r="B55" s="134" t="s">
        <v>596</v>
      </c>
      <c r="C55" s="417" t="s">
        <v>573</v>
      </c>
      <c r="D55" s="70" t="s">
        <v>638</v>
      </c>
      <c r="E55" s="55"/>
      <c r="F55" s="81">
        <f t="shared" si="0"/>
        <v>49</v>
      </c>
      <c r="G55" s="136" t="str">
        <f>IF(((IFERROR(VLOOKUP($B55,'Main Table'!$I$9:$I$497,1,FALSE),"X"))="X"),"","X")</f>
        <v/>
      </c>
      <c r="H55" s="136" t="str">
        <f>IF(((IFERROR(VLOOKUP($B55,'Main Table'!$M$9:$M$497,1,FALSE),"X"))="X"),"","X")</f>
        <v/>
      </c>
      <c r="I55" s="136" t="str">
        <f>IF(((IFERROR(VLOOKUP($B55,'Main Table'!$Q$9:$Q$497,1,FALSE),"X"))="X"),"","X")</f>
        <v/>
      </c>
      <c r="J55" s="136" t="str">
        <f>IF(((IFERROR(VLOOKUP($B55,'Critical Micelle Conc. (CMC)'!$P$9:$P$500,1,FALSE),"X"))="X"),"","X")</f>
        <v/>
      </c>
      <c r="K55" s="136" t="str">
        <f>IF(((IFERROR(VLOOKUP($B55,pKa!$J$8:$J$502,1,FALSE),"X"))="X"),"","X")</f>
        <v/>
      </c>
      <c r="L55" s="136" t="str">
        <f>IF(((IFERROR(VLOOKUP($B55,'Vapor Pressure (VP)'!$N$9:$N$544,1,FALSE),"X"))="X"),"","X")</f>
        <v/>
      </c>
      <c r="M55" s="136" t="str">
        <f>IF(((IFERROR(VLOOKUP($B55,'Solubility (S)'!$P$9:$P$523,1,FALSE),"X"))="X"),"","X")</f>
        <v/>
      </c>
      <c r="N55" s="136" t="str">
        <f>IF(((IFERROR(VLOOKUP($B55,'Henry''s Constant (KH)'!$O$9:$O$495,1,FALSE),"X"))="X"),"","X")</f>
        <v>X</v>
      </c>
      <c r="O55" s="809" t="str">
        <f>IF(((IFERROR(VLOOKUP($B55,'Log Koc'!$G$8:$G$496,1,FALSE),"X"))="X"),"","X")</f>
        <v/>
      </c>
    </row>
    <row r="56" spans="1:15" ht="64" x14ac:dyDescent="0.2">
      <c r="A56" s="810">
        <f t="shared" si="1"/>
        <v>50</v>
      </c>
      <c r="B56" s="53" t="s">
        <v>507</v>
      </c>
      <c r="C56" s="52" t="s">
        <v>573</v>
      </c>
      <c r="D56" s="57" t="s">
        <v>631</v>
      </c>
      <c r="E56" s="55" t="s">
        <v>95</v>
      </c>
      <c r="F56" s="81">
        <f t="shared" si="0"/>
        <v>50</v>
      </c>
      <c r="G56" s="136" t="str">
        <f>IF(((IFERROR(VLOOKUP($B56,'Main Table'!$I$9:$I$497,1,FALSE),"X"))="X"),"","X")</f>
        <v/>
      </c>
      <c r="H56" s="136" t="str">
        <f>IF(((IFERROR(VLOOKUP($B56,'Main Table'!$M$9:$M$497,1,FALSE),"X"))="X"),"","X")</f>
        <v/>
      </c>
      <c r="I56" s="136" t="str">
        <f>IF(((IFERROR(VLOOKUP($B56,'Main Table'!$Q$9:$Q$497,1,FALSE),"X"))="X"),"","X")</f>
        <v/>
      </c>
      <c r="J56" s="136" t="str">
        <f>IF(((IFERROR(VLOOKUP($B56,'Critical Micelle Conc. (CMC)'!$P$9:$P$500,1,FALSE),"X"))="X"),"","X")</f>
        <v/>
      </c>
      <c r="K56" s="136" t="str">
        <f>IF(((IFERROR(VLOOKUP($B56,pKa!$J$8:$J$502,1,FALSE),"X"))="X"),"","X")</f>
        <v/>
      </c>
      <c r="L56" s="136" t="str">
        <f>IF(((IFERROR(VLOOKUP($B56,'Vapor Pressure (VP)'!$N$9:$N$544,1,FALSE),"X"))="X"),"","X")</f>
        <v/>
      </c>
      <c r="M56" s="136" t="str">
        <f>IF(((IFERROR(VLOOKUP($B56,'Solubility (S)'!$P$9:$P$523,1,FALSE),"X"))="X"),"","X")</f>
        <v>X</v>
      </c>
      <c r="N56" s="136" t="str">
        <f>IF(((IFERROR(VLOOKUP($B56,'Henry''s Constant (KH)'!$O$9:$O$495,1,FALSE),"X"))="X"),"","X")</f>
        <v/>
      </c>
      <c r="O56" s="809" t="str">
        <f>IF(((IFERROR(VLOOKUP($B56,'Log Koc'!$G$8:$G$496,1,FALSE),"X"))="X"),"","X")</f>
        <v>X</v>
      </c>
    </row>
    <row r="57" spans="1:15" ht="48" x14ac:dyDescent="0.2">
      <c r="A57" s="810">
        <f t="shared" si="1"/>
        <v>51</v>
      </c>
      <c r="B57" s="53" t="s">
        <v>508</v>
      </c>
      <c r="C57" s="52" t="s">
        <v>573</v>
      </c>
      <c r="D57" s="55" t="s">
        <v>630</v>
      </c>
      <c r="E57" s="55" t="s">
        <v>93</v>
      </c>
      <c r="F57" s="81">
        <f t="shared" si="0"/>
        <v>51</v>
      </c>
      <c r="G57" s="136" t="str">
        <f>IF(((IFERROR(VLOOKUP($B57,'Main Table'!$I$9:$I$497,1,FALSE),"X"))="X"),"","X")</f>
        <v/>
      </c>
      <c r="H57" s="136" t="str">
        <f>IF(((IFERROR(VLOOKUP($B57,'Main Table'!$M$9:$M$497,1,FALSE),"X"))="X"),"","X")</f>
        <v/>
      </c>
      <c r="I57" s="136" t="str">
        <f>IF(((IFERROR(VLOOKUP($B57,'Main Table'!$Q$9:$Q$497,1,FALSE),"X"))="X"),"","X")</f>
        <v/>
      </c>
      <c r="J57" s="136" t="str">
        <f>IF(((IFERROR(VLOOKUP($B57,'Critical Micelle Conc. (CMC)'!$P$9:$P$500,1,FALSE),"X"))="X"),"","X")</f>
        <v/>
      </c>
      <c r="K57" s="136" t="str">
        <f>IF(((IFERROR(VLOOKUP($B57,pKa!$J$8:$J$502,1,FALSE),"X"))="X"),"","X")</f>
        <v/>
      </c>
      <c r="L57" s="136" t="str">
        <f>IF(((IFERROR(VLOOKUP($B57,'Vapor Pressure (VP)'!$N$9:$N$544,1,FALSE),"X"))="X"),"","X")</f>
        <v/>
      </c>
      <c r="M57" s="136" t="str">
        <f>IF(((IFERROR(VLOOKUP($B57,'Solubility (S)'!$P$9:$P$523,1,FALSE),"X"))="X"),"","X")</f>
        <v>X</v>
      </c>
      <c r="N57" s="136" t="str">
        <f>IF(((IFERROR(VLOOKUP($B57,'Henry''s Constant (KH)'!$O$9:$O$495,1,FALSE),"X"))="X"),"","X")</f>
        <v/>
      </c>
      <c r="O57" s="809" t="str">
        <f>IF(((IFERROR(VLOOKUP($B57,'Log Koc'!$G$8:$G$496,1,FALSE),"X"))="X"),"","X")</f>
        <v>X</v>
      </c>
    </row>
    <row r="58" spans="1:15" ht="48" x14ac:dyDescent="0.2">
      <c r="A58" s="810">
        <f t="shared" si="1"/>
        <v>52</v>
      </c>
      <c r="B58" s="444" t="s">
        <v>791</v>
      </c>
      <c r="C58" s="52" t="s">
        <v>573</v>
      </c>
      <c r="D58" s="309" t="s">
        <v>792</v>
      </c>
      <c r="E58" s="104"/>
      <c r="F58" s="81">
        <f t="shared" si="0"/>
        <v>52</v>
      </c>
      <c r="G58" s="136" t="str">
        <f>IF(((IFERROR(VLOOKUP($B58,'Main Table'!$I$9:$I$497,1,FALSE),"X"))="X"),"","X")</f>
        <v/>
      </c>
      <c r="H58" s="136" t="str">
        <f>IF(((IFERROR(VLOOKUP($B58,'Main Table'!$M$9:$M$497,1,FALSE),"X"))="X"),"","X")</f>
        <v/>
      </c>
      <c r="I58" s="136" t="str">
        <f>IF(((IFERROR(VLOOKUP($B58,'Main Table'!$Q$9:$Q$497,1,FALSE),"X"))="X"),"","X")</f>
        <v/>
      </c>
      <c r="J58" s="136" t="str">
        <f>IF(((IFERROR(VLOOKUP($B58,'Critical Micelle Conc. (CMC)'!$P$9:$P$500,1,FALSE),"X"))="X"),"","X")</f>
        <v>X</v>
      </c>
      <c r="K58" s="136" t="str">
        <f>IF(((IFERROR(VLOOKUP($B58,pKa!$J$8:$J$502,1,FALSE),"X"))="X"),"","X")</f>
        <v>X</v>
      </c>
      <c r="L58" s="136" t="str">
        <f>IF(((IFERROR(VLOOKUP($B58,'Vapor Pressure (VP)'!$N$9:$N$544,1,FALSE),"X"))="X"),"","X")</f>
        <v/>
      </c>
      <c r="M58" s="136" t="str">
        <f>IF(((IFERROR(VLOOKUP($B58,'Solubility (S)'!$P$9:$P$523,1,FALSE),"X"))="X"),"","X")</f>
        <v/>
      </c>
      <c r="N58" s="136" t="str">
        <f>IF(((IFERROR(VLOOKUP($B58,'Henry''s Constant (KH)'!$O$9:$O$495,1,FALSE),"X"))="X"),"","X")</f>
        <v/>
      </c>
      <c r="O58" s="809" t="str">
        <f>IF(((IFERROR(VLOOKUP($B58,'Log Koc'!$G$8:$G$496,1,FALSE),"X"))="X"),"","X")</f>
        <v/>
      </c>
    </row>
    <row r="59" spans="1:15" ht="64" x14ac:dyDescent="0.2">
      <c r="A59" s="810">
        <f t="shared" si="1"/>
        <v>53</v>
      </c>
      <c r="B59" s="445" t="s">
        <v>868</v>
      </c>
      <c r="C59" s="52" t="s">
        <v>573</v>
      </c>
      <c r="D59" s="433" t="s">
        <v>869</v>
      </c>
      <c r="E59" s="104"/>
      <c r="F59" s="81">
        <f t="shared" si="0"/>
        <v>53</v>
      </c>
      <c r="G59" s="136"/>
      <c r="H59" s="136"/>
      <c r="I59" s="136"/>
      <c r="J59" s="136" t="str">
        <f>IF(((IFERROR(VLOOKUP($B59,'Critical Micelle Conc. (CMC)'!$P$9:$P$500,1,FALSE),"X"))="X"),"","X")</f>
        <v>X</v>
      </c>
      <c r="K59" s="136"/>
      <c r="L59" s="136"/>
      <c r="M59" s="136"/>
      <c r="N59" s="136"/>
      <c r="O59" s="809"/>
    </row>
    <row r="60" spans="1:15" ht="48" x14ac:dyDescent="0.2">
      <c r="A60" s="810">
        <f t="shared" si="1"/>
        <v>54</v>
      </c>
      <c r="B60" s="50" t="s">
        <v>547</v>
      </c>
      <c r="C60" s="52" t="s">
        <v>573</v>
      </c>
      <c r="D60" s="56" t="s">
        <v>632</v>
      </c>
      <c r="E60" s="55" t="s">
        <v>564</v>
      </c>
      <c r="F60" s="81">
        <f t="shared" si="0"/>
        <v>54</v>
      </c>
      <c r="G60" s="136" t="str">
        <f>IF(((IFERROR(VLOOKUP($B60,'Main Table'!$I$9:$I$497,1,FALSE),"X"))="X"),"","X")</f>
        <v/>
      </c>
      <c r="H60" s="136" t="str">
        <f>IF(((IFERROR(VLOOKUP($B60,'Main Table'!$M$9:$M$497,1,FALSE),"X"))="X"),"","X")</f>
        <v/>
      </c>
      <c r="I60" s="136" t="str">
        <f>IF(((IFERROR(VLOOKUP($B60,'Main Table'!$Q$9:$Q$497,1,FALSE),"X"))="X"),"","X")</f>
        <v/>
      </c>
      <c r="J60" s="136" t="str">
        <f>IF(((IFERROR(VLOOKUP($B60,'Critical Micelle Conc. (CMC)'!$P$9:$P$500,1,FALSE),"X"))="X"),"","X")</f>
        <v/>
      </c>
      <c r="K60" s="136" t="str">
        <f>IF(((IFERROR(VLOOKUP($B60,pKa!$J$8:$J$502,1,FALSE),"X"))="X"),"","X")</f>
        <v/>
      </c>
      <c r="L60" s="136" t="str">
        <f>IF(((IFERROR(VLOOKUP($B60,'Vapor Pressure (VP)'!$N$9:$N$544,1,FALSE),"X"))="X"),"","X")</f>
        <v/>
      </c>
      <c r="M60" s="136" t="str">
        <f>IF(((IFERROR(VLOOKUP($B60,'Solubility (S)'!$P$9:$P$523,1,FALSE),"X"))="X"),"","X")</f>
        <v/>
      </c>
      <c r="N60" s="136" t="str">
        <f>IF(((IFERROR(VLOOKUP($B60,'Henry''s Constant (KH)'!$O$9:$O$495,1,FALSE),"X"))="X"),"","X")</f>
        <v/>
      </c>
      <c r="O60" s="809" t="str">
        <f>IF(((IFERROR(VLOOKUP($B60,'Log Koc'!$G$8:$G$496,1,FALSE),"X"))="X"),"","X")</f>
        <v>X</v>
      </c>
    </row>
    <row r="61" spans="1:15" ht="64" x14ac:dyDescent="0.2">
      <c r="A61" s="810">
        <f t="shared" si="1"/>
        <v>55</v>
      </c>
      <c r="B61" s="52" t="s">
        <v>520</v>
      </c>
      <c r="C61" s="52" t="s">
        <v>573</v>
      </c>
      <c r="D61" s="55" t="s">
        <v>629</v>
      </c>
      <c r="E61" s="55"/>
      <c r="F61" s="81">
        <f t="shared" si="0"/>
        <v>55</v>
      </c>
      <c r="G61" s="136" t="str">
        <f>IF(((IFERROR(VLOOKUP($B61,'Main Table'!$I$9:$I$497,1,FALSE),"X"))="X"),"","X")</f>
        <v/>
      </c>
      <c r="H61" s="136" t="str">
        <f>IF(((IFERROR(VLOOKUP($B61,'Main Table'!$M$9:$M$497,1,FALSE),"X"))="X"),"","X")</f>
        <v/>
      </c>
      <c r="I61" s="136" t="str">
        <f>IF(((IFERROR(VLOOKUP($B61,'Main Table'!$Q$9:$Q$497,1,FALSE),"X"))="X"),"","X")</f>
        <v/>
      </c>
      <c r="J61" s="136" t="str">
        <f>IF(((IFERROR(VLOOKUP($B61,'Critical Micelle Conc. (CMC)'!$P$9:$P$500,1,FALSE),"X"))="X"),"","X")</f>
        <v/>
      </c>
      <c r="K61" s="136" t="str">
        <f>IF(((IFERROR(VLOOKUP($B61,pKa!$J$8:$J$502,1,FALSE),"X"))="X"),"","X")</f>
        <v>X</v>
      </c>
      <c r="L61" s="136" t="str">
        <f>IF(((IFERROR(VLOOKUP($B61,'Vapor Pressure (VP)'!$N$9:$N$544,1,FALSE),"X"))="X"),"","X")</f>
        <v/>
      </c>
      <c r="M61" s="136" t="str">
        <f>IF(((IFERROR(VLOOKUP($B61,'Solubility (S)'!$P$9:$P$523,1,FALSE),"X"))="X"),"","X")</f>
        <v/>
      </c>
      <c r="N61" s="136" t="str">
        <f>IF(((IFERROR(VLOOKUP($B61,'Henry''s Constant (KH)'!$O$9:$O$495,1,FALSE),"X"))="X"),"","X")</f>
        <v/>
      </c>
      <c r="O61" s="809" t="str">
        <f>IF(((IFERROR(VLOOKUP($B61,'Log Koc'!$G$8:$G$496,1,FALSE),"X"))="X"),"","X")</f>
        <v/>
      </c>
    </row>
    <row r="62" spans="1:15" ht="96" x14ac:dyDescent="0.2">
      <c r="A62" s="810">
        <f t="shared" si="1"/>
        <v>56</v>
      </c>
      <c r="B62" s="49" t="s">
        <v>555</v>
      </c>
      <c r="C62" s="52" t="s">
        <v>573</v>
      </c>
      <c r="D62" s="56" t="s">
        <v>618</v>
      </c>
      <c r="E62" s="55" t="s">
        <v>166</v>
      </c>
      <c r="F62" s="81">
        <f t="shared" si="0"/>
        <v>56</v>
      </c>
      <c r="G62" s="136" t="str">
        <f>IF(((IFERROR(VLOOKUP($B62,'Main Table'!$I$9:$I$497,1,FALSE),"X"))="X"),"","X")</f>
        <v/>
      </c>
      <c r="H62" s="136" t="str">
        <f>IF(((IFERROR(VLOOKUP($B62,'Main Table'!$M$9:$M$497,1,FALSE),"X"))="X"),"","X")</f>
        <v/>
      </c>
      <c r="I62" s="136" t="str">
        <f>IF(((IFERROR(VLOOKUP($B62,'Main Table'!$Q$9:$Q$497,1,FALSE),"X"))="X"),"","X")</f>
        <v/>
      </c>
      <c r="J62" s="136" t="str">
        <f>IF(((IFERROR(VLOOKUP($B62,'Critical Micelle Conc. (CMC)'!$P$9:$P$500,1,FALSE),"X"))="X"),"","X")</f>
        <v/>
      </c>
      <c r="K62" s="136" t="str">
        <f>IF(((IFERROR(VLOOKUP($B62,pKa!$J$8:$J$502,1,FALSE),"X"))="X"),"","X")</f>
        <v/>
      </c>
      <c r="L62" s="136" t="str">
        <f>IF(((IFERROR(VLOOKUP($B62,'Vapor Pressure (VP)'!$N$9:$N$544,1,FALSE),"X"))="X"),"","X")</f>
        <v/>
      </c>
      <c r="M62" s="136" t="str">
        <f>IF(((IFERROR(VLOOKUP($B62,'Solubility (S)'!$P$9:$P$523,1,FALSE),"X"))="X"),"","X")</f>
        <v/>
      </c>
      <c r="N62" s="136" t="str">
        <f>IF(((IFERROR(VLOOKUP($B62,'Henry''s Constant (KH)'!$O$9:$O$495,1,FALSE),"X"))="X"),"","X")</f>
        <v/>
      </c>
      <c r="O62" s="809" t="str">
        <f>IF(((IFERROR(VLOOKUP($B62,'Log Koc'!$G$8:$G$496,1,FALSE),"X"))="X"),"","X")</f>
        <v>X</v>
      </c>
    </row>
    <row r="63" spans="1:15" ht="80" x14ac:dyDescent="0.2">
      <c r="A63" s="810">
        <f t="shared" si="1"/>
        <v>57</v>
      </c>
      <c r="B63" s="51" t="s">
        <v>561</v>
      </c>
      <c r="C63" s="52" t="s">
        <v>573</v>
      </c>
      <c r="D63" s="56" t="s">
        <v>628</v>
      </c>
      <c r="E63" s="55" t="s">
        <v>170</v>
      </c>
      <c r="F63" s="81">
        <f t="shared" si="0"/>
        <v>57</v>
      </c>
      <c r="G63" s="136" t="str">
        <f>IF(((IFERROR(VLOOKUP($B63,'Main Table'!$I$9:$I$497,1,FALSE),"X"))="X"),"","X")</f>
        <v/>
      </c>
      <c r="H63" s="136" t="str">
        <f>IF(((IFERROR(VLOOKUP($B63,'Main Table'!$M$9:$M$497,1,FALSE),"X"))="X"),"","X")</f>
        <v/>
      </c>
      <c r="I63" s="136" t="str">
        <f>IF(((IFERROR(VLOOKUP($B63,'Main Table'!$Q$9:$Q$497,1,FALSE),"X"))="X"),"","X")</f>
        <v/>
      </c>
      <c r="J63" s="136" t="str">
        <f>IF(((IFERROR(VLOOKUP($B63,'Critical Micelle Conc. (CMC)'!$P$9:$P$500,1,FALSE),"X"))="X"),"","X")</f>
        <v/>
      </c>
      <c r="K63" s="136" t="str">
        <f>IF(((IFERROR(VLOOKUP($B63,pKa!$J$8:$J$502,1,FALSE),"X"))="X"),"","X")</f>
        <v/>
      </c>
      <c r="L63" s="136" t="str">
        <f>IF(((IFERROR(VLOOKUP($B63,'Vapor Pressure (VP)'!$N$9:$N$544,1,FALSE),"X"))="X"),"","X")</f>
        <v/>
      </c>
      <c r="M63" s="136" t="str">
        <f>IF(((IFERROR(VLOOKUP($B63,'Solubility (S)'!$P$9:$P$523,1,FALSE),"X"))="X"),"","X")</f>
        <v/>
      </c>
      <c r="N63" s="136" t="str">
        <f>IF(((IFERROR(VLOOKUP($B63,'Henry''s Constant (KH)'!$O$9:$O$495,1,FALSE),"X"))="X"),"","X")</f>
        <v/>
      </c>
      <c r="O63" s="809" t="str">
        <f>IF(((IFERROR(VLOOKUP($B63,'Log Koc'!$G$8:$G$496,1,FALSE),"X"))="X"),"","X")</f>
        <v>X</v>
      </c>
    </row>
    <row r="64" spans="1:15" ht="80" x14ac:dyDescent="0.2">
      <c r="A64" s="810">
        <f t="shared" si="1"/>
        <v>58</v>
      </c>
      <c r="B64" s="51" t="s">
        <v>560</v>
      </c>
      <c r="C64" s="52" t="s">
        <v>573</v>
      </c>
      <c r="D64" s="56" t="s">
        <v>619</v>
      </c>
      <c r="E64" s="55" t="s">
        <v>170</v>
      </c>
      <c r="F64" s="81">
        <f t="shared" si="0"/>
        <v>58</v>
      </c>
      <c r="G64" s="136" t="str">
        <f>IF(((IFERROR(VLOOKUP($B64,'Main Table'!$I$9:$I$497,1,FALSE),"X"))="X"),"","X")</f>
        <v/>
      </c>
      <c r="H64" s="136" t="str">
        <f>IF(((IFERROR(VLOOKUP($B64,'Main Table'!$M$9:$M$497,1,FALSE),"X"))="X"),"","X")</f>
        <v/>
      </c>
      <c r="I64" s="136" t="str">
        <f>IF(((IFERROR(VLOOKUP($B64,'Main Table'!$Q$9:$Q$497,1,FALSE),"X"))="X"),"","X")</f>
        <v/>
      </c>
      <c r="J64" s="136" t="str">
        <f>IF(((IFERROR(VLOOKUP($B64,'Critical Micelle Conc. (CMC)'!$P$9:$P$500,1,FALSE),"X"))="X"),"","X")</f>
        <v/>
      </c>
      <c r="K64" s="136" t="str">
        <f>IF(((IFERROR(VLOOKUP($B64,pKa!$J$8:$J$502,1,FALSE),"X"))="X"),"","X")</f>
        <v/>
      </c>
      <c r="L64" s="136" t="str">
        <f>IF(((IFERROR(VLOOKUP($B64,'Vapor Pressure (VP)'!$N$9:$N$544,1,FALSE),"X"))="X"),"","X")</f>
        <v/>
      </c>
      <c r="M64" s="136" t="str">
        <f>IF(((IFERROR(VLOOKUP($B64,'Solubility (S)'!$P$9:$P$523,1,FALSE),"X"))="X"),"","X")</f>
        <v/>
      </c>
      <c r="N64" s="136" t="str">
        <f>IF(((IFERROR(VLOOKUP($B64,'Henry''s Constant (KH)'!$O$9:$O$495,1,FALSE),"X"))="X"),"","X")</f>
        <v/>
      </c>
      <c r="O64" s="809" t="str">
        <f>IF(((IFERROR(VLOOKUP($B64,'Log Koc'!$G$8:$G$496,1,FALSE),"X"))="X"),"","X")</f>
        <v>X</v>
      </c>
    </row>
    <row r="65" spans="1:15" ht="64" x14ac:dyDescent="0.2">
      <c r="A65" s="810">
        <f t="shared" si="1"/>
        <v>59</v>
      </c>
      <c r="B65" s="51" t="s">
        <v>597</v>
      </c>
      <c r="C65" s="52" t="s">
        <v>573</v>
      </c>
      <c r="D65" s="56" t="s">
        <v>620</v>
      </c>
      <c r="E65" s="55" t="s">
        <v>165</v>
      </c>
      <c r="F65" s="81">
        <f t="shared" si="0"/>
        <v>59</v>
      </c>
      <c r="G65" s="136" t="str">
        <f>IF(((IFERROR(VLOOKUP($B65,'Main Table'!$I$9:$I$497,1,FALSE),"X"))="X"),"","X")</f>
        <v/>
      </c>
      <c r="H65" s="136" t="str">
        <f>IF(((IFERROR(VLOOKUP($B65,'Main Table'!$M$9:$M$497,1,FALSE),"X"))="X"),"","X")</f>
        <v/>
      </c>
      <c r="I65" s="136" t="str">
        <f>IF(((IFERROR(VLOOKUP($B65,'Main Table'!$Q$9:$Q$497,1,FALSE),"X"))="X"),"","X")</f>
        <v/>
      </c>
      <c r="J65" s="136" t="str">
        <f>IF(((IFERROR(VLOOKUP($B65,'Critical Micelle Conc. (CMC)'!$P$9:$P$500,1,FALSE),"X"))="X"),"","X")</f>
        <v/>
      </c>
      <c r="K65" s="136" t="str">
        <f>IF(((IFERROR(VLOOKUP($B65,pKa!$J$8:$J$502,1,FALSE),"X"))="X"),"","X")</f>
        <v/>
      </c>
      <c r="L65" s="136" t="str">
        <f>IF(((IFERROR(VLOOKUP($B65,'Vapor Pressure (VP)'!$N$9:$N$544,1,FALSE),"X"))="X"),"","X")</f>
        <v/>
      </c>
      <c r="M65" s="136" t="str">
        <f>IF(((IFERROR(VLOOKUP($B65,'Solubility (S)'!$P$9:$P$523,1,FALSE),"X"))="X"),"","X")</f>
        <v/>
      </c>
      <c r="N65" s="136" t="str">
        <f>IF(((IFERROR(VLOOKUP($B65,'Henry''s Constant (KH)'!$O$9:$O$495,1,FALSE),"X"))="X"),"","X")</f>
        <v/>
      </c>
      <c r="O65" s="809" t="str">
        <f>IF(((IFERROR(VLOOKUP($B65,'Log Koc'!$G$8:$G$496,1,FALSE),"X"))="X"),"","X")</f>
        <v>X</v>
      </c>
    </row>
    <row r="66" spans="1:15" ht="64" x14ac:dyDescent="0.2">
      <c r="A66" s="810">
        <f t="shared" si="1"/>
        <v>60</v>
      </c>
      <c r="B66" s="50" t="s">
        <v>562</v>
      </c>
      <c r="C66" s="52" t="s">
        <v>573</v>
      </c>
      <c r="D66" s="56" t="s">
        <v>621</v>
      </c>
      <c r="E66" s="55" t="s">
        <v>504</v>
      </c>
      <c r="F66" s="81">
        <f t="shared" si="0"/>
        <v>60</v>
      </c>
      <c r="G66" s="136" t="str">
        <f>IF(((IFERROR(VLOOKUP($B66,'Main Table'!$I$9:$I$497,1,FALSE),"X"))="X"),"","X")</f>
        <v/>
      </c>
      <c r="H66" s="136" t="str">
        <f>IF(((IFERROR(VLOOKUP($B66,'Main Table'!$M$9:$M$497,1,FALSE),"X"))="X"),"","X")</f>
        <v/>
      </c>
      <c r="I66" s="136" t="str">
        <f>IF(((IFERROR(VLOOKUP($B66,'Main Table'!$Q$9:$Q$497,1,FALSE),"X"))="X"),"","X")</f>
        <v/>
      </c>
      <c r="J66" s="136" t="str">
        <f>IF(((IFERROR(VLOOKUP($B66,'Critical Micelle Conc. (CMC)'!$P$9:$P$500,1,FALSE),"X"))="X"),"","X")</f>
        <v/>
      </c>
      <c r="K66" s="136" t="str">
        <f>IF(((IFERROR(VLOOKUP($B66,pKa!$J$8:$J$502,1,FALSE),"X"))="X"),"","X")</f>
        <v/>
      </c>
      <c r="L66" s="136" t="str">
        <f>IF(((IFERROR(VLOOKUP($B66,'Vapor Pressure (VP)'!$N$9:$N$544,1,FALSE),"X"))="X"),"","X")</f>
        <v/>
      </c>
      <c r="M66" s="136" t="str">
        <f>IF(((IFERROR(VLOOKUP($B66,'Solubility (S)'!$P$9:$P$523,1,FALSE),"X"))="X"),"","X")</f>
        <v/>
      </c>
      <c r="N66" s="136" t="str">
        <f>IF(((IFERROR(VLOOKUP($B66,'Henry''s Constant (KH)'!$O$9:$O$495,1,FALSE),"X"))="X"),"","X")</f>
        <v/>
      </c>
      <c r="O66" s="809" t="str">
        <f>IF(((IFERROR(VLOOKUP($B66,'Log Koc'!$G$8:$G$496,1,FALSE),"X"))="X"),"","X")</f>
        <v>X</v>
      </c>
    </row>
    <row r="67" spans="1:15" ht="80" x14ac:dyDescent="0.2">
      <c r="A67" s="810">
        <f t="shared" si="1"/>
        <v>61</v>
      </c>
      <c r="B67" s="49" t="s">
        <v>557</v>
      </c>
      <c r="C67" s="52" t="s">
        <v>573</v>
      </c>
      <c r="D67" s="56" t="s">
        <v>622</v>
      </c>
      <c r="E67" s="55" t="s">
        <v>167</v>
      </c>
      <c r="F67" s="81">
        <f t="shared" si="0"/>
        <v>61</v>
      </c>
      <c r="G67" s="136" t="str">
        <f>IF(((IFERROR(VLOOKUP($B67,'Main Table'!$I$9:$I$497,1,FALSE),"X"))="X"),"","X")</f>
        <v/>
      </c>
      <c r="H67" s="136" t="str">
        <f>IF(((IFERROR(VLOOKUP($B67,'Main Table'!$M$9:$M$497,1,FALSE),"X"))="X"),"","X")</f>
        <v/>
      </c>
      <c r="I67" s="136" t="str">
        <f>IF(((IFERROR(VLOOKUP($B67,'Main Table'!$Q$9:$Q$497,1,FALSE),"X"))="X"),"","X")</f>
        <v/>
      </c>
      <c r="J67" s="136" t="str">
        <f>IF(((IFERROR(VLOOKUP($B67,'Critical Micelle Conc. (CMC)'!$P$9:$P$500,1,FALSE),"X"))="X"),"","X")</f>
        <v/>
      </c>
      <c r="K67" s="136" t="str">
        <f>IF(((IFERROR(VLOOKUP($B67,pKa!$J$8:$J$502,1,FALSE),"X"))="X"),"","X")</f>
        <v/>
      </c>
      <c r="L67" s="136" t="str">
        <f>IF(((IFERROR(VLOOKUP($B67,'Vapor Pressure (VP)'!$N$9:$N$544,1,FALSE),"X"))="X"),"","X")</f>
        <v/>
      </c>
      <c r="M67" s="136" t="str">
        <f>IF(((IFERROR(VLOOKUP($B67,'Solubility (S)'!$P$9:$P$523,1,FALSE),"X"))="X"),"","X")</f>
        <v/>
      </c>
      <c r="N67" s="136" t="str">
        <f>IF(((IFERROR(VLOOKUP($B67,'Henry''s Constant (KH)'!$O$9:$O$495,1,FALSE),"X"))="X"),"","X")</f>
        <v/>
      </c>
      <c r="O67" s="809" t="str">
        <f>IF(((IFERROR(VLOOKUP($B67,'Log Koc'!$G$8:$G$496,1,FALSE),"X"))="X"),"","X")</f>
        <v>X</v>
      </c>
    </row>
    <row r="68" spans="1:15" ht="80" x14ac:dyDescent="0.2">
      <c r="A68" s="810">
        <f t="shared" si="1"/>
        <v>62</v>
      </c>
      <c r="B68" s="49" t="s">
        <v>554</v>
      </c>
      <c r="C68" s="52" t="s">
        <v>573</v>
      </c>
      <c r="D68" s="56" t="s">
        <v>623</v>
      </c>
      <c r="E68" s="55" t="s">
        <v>569</v>
      </c>
      <c r="F68" s="81">
        <f t="shared" si="0"/>
        <v>62</v>
      </c>
      <c r="G68" s="136" t="str">
        <f>IF(((IFERROR(VLOOKUP($B68,'Main Table'!$I$9:$I$497,1,FALSE),"X"))="X"),"","X")</f>
        <v/>
      </c>
      <c r="H68" s="136" t="str">
        <f>IF(((IFERROR(VLOOKUP($B68,'Main Table'!$M$9:$M$497,1,FALSE),"X"))="X"),"","X")</f>
        <v/>
      </c>
      <c r="I68" s="136" t="str">
        <f>IF(((IFERROR(VLOOKUP($B68,'Main Table'!$Q$9:$Q$497,1,FALSE),"X"))="X"),"","X")</f>
        <v/>
      </c>
      <c r="J68" s="136" t="str">
        <f>IF(((IFERROR(VLOOKUP($B68,'Critical Micelle Conc. (CMC)'!$P$9:$P$500,1,FALSE),"X"))="X"),"","X")</f>
        <v/>
      </c>
      <c r="K68" s="136" t="str">
        <f>IF(((IFERROR(VLOOKUP($B68,pKa!$J$8:$J$502,1,FALSE),"X"))="X"),"","X")</f>
        <v/>
      </c>
      <c r="L68" s="136" t="str">
        <f>IF(((IFERROR(VLOOKUP($B68,'Vapor Pressure (VP)'!$N$9:$N$544,1,FALSE),"X"))="X"),"","X")</f>
        <v/>
      </c>
      <c r="M68" s="136" t="str">
        <f>IF(((IFERROR(VLOOKUP($B68,'Solubility (S)'!$P$9:$P$523,1,FALSE),"X"))="X"),"","X")</f>
        <v/>
      </c>
      <c r="N68" s="136" t="str">
        <f>IF(((IFERROR(VLOOKUP($B68,'Henry''s Constant (KH)'!$O$9:$O$495,1,FALSE),"X"))="X"),"","X")</f>
        <v/>
      </c>
      <c r="O68" s="809" t="str">
        <f>IF(((IFERROR(VLOOKUP($B68,'Log Koc'!$G$8:$G$496,1,FALSE),"X"))="X"),"","X")</f>
        <v>X</v>
      </c>
    </row>
    <row r="69" spans="1:15" ht="80" x14ac:dyDescent="0.2">
      <c r="A69" s="810">
        <f t="shared" si="1"/>
        <v>63</v>
      </c>
      <c r="B69" s="417" t="s">
        <v>680</v>
      </c>
      <c r="C69" s="421" t="s">
        <v>573</v>
      </c>
      <c r="D69" s="428" t="s">
        <v>686</v>
      </c>
      <c r="E69" s="104"/>
      <c r="F69" s="81">
        <f t="shared" si="0"/>
        <v>63</v>
      </c>
      <c r="G69" s="136" t="str">
        <f>IF(((IFERROR(VLOOKUP($B69,'Main Table'!$I$9:$I$497,1,FALSE),"X"))="X"),"","X")</f>
        <v/>
      </c>
      <c r="H69" s="136" t="str">
        <f>IF(((IFERROR(VLOOKUP($B69,'Main Table'!$M$9:$M$497,1,FALSE),"X"))="X"),"","X")</f>
        <v/>
      </c>
      <c r="I69" s="136" t="str">
        <f>IF(((IFERROR(VLOOKUP($B69,'Main Table'!$Q$9:$Q$497,1,FALSE),"X"))="X"),"","X")</f>
        <v/>
      </c>
      <c r="J69" s="136" t="str">
        <f>IF(((IFERROR(VLOOKUP($B69,'Critical Micelle Conc. (CMC)'!$P$9:$P$500,1,FALSE),"X"))="X"),"","X")</f>
        <v/>
      </c>
      <c r="K69" s="136" t="str">
        <f>IF(((IFERROR(VLOOKUP($B69,pKa!$J$8:$J$502,1,FALSE),"X"))="X"),"","X")</f>
        <v/>
      </c>
      <c r="L69" s="136" t="str">
        <f>IF(((IFERROR(VLOOKUP($B69,'Vapor Pressure (VP)'!$N$9:$N$544,1,FALSE),"X"))="X"),"","X")</f>
        <v/>
      </c>
      <c r="M69" s="136" t="str">
        <f>IF(((IFERROR(VLOOKUP($B69,'Solubility (S)'!$P$9:$P$523,1,FALSE),"X"))="X"),"","X")</f>
        <v/>
      </c>
      <c r="N69" s="136" t="str">
        <f>IF(((IFERROR(VLOOKUP($B69,'Henry''s Constant (KH)'!$O$9:$O$495,1,FALSE),"X"))="X"),"","X")</f>
        <v>X</v>
      </c>
      <c r="O69" s="809" t="str">
        <f>IF(((IFERROR(VLOOKUP($B69,'Log Koc'!$G$8:$G$496,1,FALSE),"X"))="X"),"","X")</f>
        <v/>
      </c>
    </row>
    <row r="70" spans="1:15" ht="48" x14ac:dyDescent="0.2">
      <c r="A70" s="810">
        <f t="shared" si="1"/>
        <v>64</v>
      </c>
      <c r="B70" s="53" t="s">
        <v>511</v>
      </c>
      <c r="C70" s="53" t="s">
        <v>572</v>
      </c>
      <c r="D70" s="55" t="s">
        <v>624</v>
      </c>
      <c r="E70" s="55"/>
      <c r="F70" s="81">
        <f t="shared" si="0"/>
        <v>64</v>
      </c>
      <c r="G70" s="136" t="str">
        <f>IF(((IFERROR(VLOOKUP($B70,'Main Table'!$I$9:$I$497,1,FALSE),"X"))="X"),"","X")</f>
        <v/>
      </c>
      <c r="H70" s="136" t="str">
        <f>IF(((IFERROR(VLOOKUP($B70,'Main Table'!$M$9:$M$497,1,FALSE),"X"))="X"),"","X")</f>
        <v/>
      </c>
      <c r="I70" s="136" t="str">
        <f>IF(((IFERROR(VLOOKUP($B70,'Main Table'!$Q$9:$Q$497,1,FALSE),"X"))="X"),"","X")</f>
        <v/>
      </c>
      <c r="J70" s="136" t="str">
        <f>IF(((IFERROR(VLOOKUP($B70,'Critical Micelle Conc. (CMC)'!$P$9:$P$500,1,FALSE),"X"))="X"),"","X")</f>
        <v/>
      </c>
      <c r="K70" s="136" t="str">
        <f>IF(((IFERROR(VLOOKUP($B70,pKa!$J$8:$J$502,1,FALSE),"X"))="X"),"","X")</f>
        <v/>
      </c>
      <c r="L70" s="136" t="str">
        <f>IF(((IFERROR(VLOOKUP($B70,'Vapor Pressure (VP)'!$N$9:$N$544,1,FALSE),"X"))="X"),"","X")</f>
        <v>X</v>
      </c>
      <c r="M70" s="136" t="str">
        <f>IF(((IFERROR(VLOOKUP($B70,'Solubility (S)'!$P$9:$P$523,1,FALSE),"X"))="X"),"","X")</f>
        <v>X</v>
      </c>
      <c r="N70" s="136" t="str">
        <f>IF(((IFERROR(VLOOKUP($B70,'Henry''s Constant (KH)'!$O$9:$O$495,1,FALSE),"X"))="X"),"","X")</f>
        <v/>
      </c>
      <c r="O70" s="809" t="str">
        <f>IF(((IFERROR(VLOOKUP($B70,'Log Koc'!$G$8:$G$496,1,FALSE),"X"))="X"),"","X")</f>
        <v/>
      </c>
    </row>
    <row r="71" spans="1:15" ht="80" x14ac:dyDescent="0.2">
      <c r="A71" s="810">
        <f t="shared" si="1"/>
        <v>65</v>
      </c>
      <c r="B71" s="135" t="s">
        <v>591</v>
      </c>
      <c r="C71" s="419" t="s">
        <v>573</v>
      </c>
      <c r="D71" s="70" t="s">
        <v>625</v>
      </c>
      <c r="E71" s="55"/>
      <c r="F71" s="81">
        <f t="shared" ref="F71:F119" si="2">A71</f>
        <v>65</v>
      </c>
      <c r="G71" s="136" t="str">
        <f>IF(((IFERROR(VLOOKUP($B71,'Main Table'!$I$9:$I$497,1,FALSE),"X"))="X"),"","X")</f>
        <v/>
      </c>
      <c r="H71" s="136" t="str">
        <f>IF(((IFERROR(VLOOKUP($B71,'Main Table'!$M$9:$M$497,1,FALSE),"X"))="X"),"","X")</f>
        <v/>
      </c>
      <c r="I71" s="136" t="str">
        <f>IF(((IFERROR(VLOOKUP($B71,'Main Table'!$Q$9:$Q$497,1,FALSE),"X"))="X"),"","X")</f>
        <v/>
      </c>
      <c r="J71" s="136" t="str">
        <f>IF(((IFERROR(VLOOKUP($B71,'Critical Micelle Conc. (CMC)'!$P$9:$P$500,1,FALSE),"X"))="X"),"","X")</f>
        <v/>
      </c>
      <c r="K71" s="136" t="str">
        <f>IF(((IFERROR(VLOOKUP($B71,pKa!$J$8:$J$502,1,FALSE),"X"))="X"),"","X")</f>
        <v/>
      </c>
      <c r="L71" s="136" t="str">
        <f>IF(((IFERROR(VLOOKUP($B71,'Vapor Pressure (VP)'!$N$9:$N$544,1,FALSE),"X"))="X"),"","X")</f>
        <v/>
      </c>
      <c r="M71" s="136" t="str">
        <f>IF(((IFERROR(VLOOKUP($B71,'Solubility (S)'!$P$9:$P$523,1,FALSE),"X"))="X"),"","X")</f>
        <v/>
      </c>
      <c r="N71" s="136" t="str">
        <f>IF(((IFERROR(VLOOKUP($B71,'Henry''s Constant (KH)'!$O$9:$O$495,1,FALSE),"X"))="X"),"","X")</f>
        <v>X</v>
      </c>
      <c r="O71" s="809" t="str">
        <f>IF(((IFERROR(VLOOKUP($B71,'Log Koc'!$G$8:$G$496,1,FALSE),"X"))="X"),"","X")</f>
        <v/>
      </c>
    </row>
    <row r="72" spans="1:15" ht="96" x14ac:dyDescent="0.2">
      <c r="A72" s="810">
        <f t="shared" si="1"/>
        <v>66</v>
      </c>
      <c r="B72" s="135" t="s">
        <v>606</v>
      </c>
      <c r="C72" s="419" t="s">
        <v>573</v>
      </c>
      <c r="D72" s="70" t="s">
        <v>626</v>
      </c>
      <c r="E72" s="55"/>
      <c r="F72" s="81">
        <f t="shared" si="2"/>
        <v>66</v>
      </c>
      <c r="G72" s="136" t="str">
        <f>IF(((IFERROR(VLOOKUP($B72,'Main Table'!$I$9:$I$497,1,FALSE),"X"))="X"),"","X")</f>
        <v/>
      </c>
      <c r="H72" s="136" t="str">
        <f>IF(((IFERROR(VLOOKUP($B72,'Main Table'!$M$9:$M$497,1,FALSE),"X"))="X"),"","X")</f>
        <v/>
      </c>
      <c r="I72" s="136" t="str">
        <f>IF(((IFERROR(VLOOKUP($B72,'Main Table'!$Q$9:$Q$497,1,FALSE),"X"))="X"),"","X")</f>
        <v/>
      </c>
      <c r="J72" s="136" t="str">
        <f>IF(((IFERROR(VLOOKUP($B72,'Critical Micelle Conc. (CMC)'!$P$9:$P$500,1,FALSE),"X"))="X"),"","X")</f>
        <v/>
      </c>
      <c r="K72" s="136" t="str">
        <f>IF(((IFERROR(VLOOKUP($B72,pKa!$J$8:$J$502,1,FALSE),"X"))="X"),"","X")</f>
        <v/>
      </c>
      <c r="L72" s="136" t="str">
        <f>IF(((IFERROR(VLOOKUP($B72,'Vapor Pressure (VP)'!$N$9:$N$544,1,FALSE),"X"))="X"),"","X")</f>
        <v/>
      </c>
      <c r="M72" s="136" t="str">
        <f>IF(((IFERROR(VLOOKUP($B72,'Solubility (S)'!$P$9:$P$523,1,FALSE),"X"))="X"),"","X")</f>
        <v/>
      </c>
      <c r="N72" s="136" t="str">
        <f>IF(((IFERROR(VLOOKUP($B72,'Henry''s Constant (KH)'!$O$9:$O$495,1,FALSE),"X"))="X"),"","X")</f>
        <v>X</v>
      </c>
      <c r="O72" s="809" t="str">
        <f>IF(((IFERROR(VLOOKUP($B72,'Log Koc'!$G$8:$G$496,1,FALSE),"X"))="X"),"","X")</f>
        <v/>
      </c>
    </row>
    <row r="73" spans="1:15" s="438" customFormat="1" ht="96" x14ac:dyDescent="0.2">
      <c r="A73" s="810">
        <f t="shared" si="1"/>
        <v>67</v>
      </c>
      <c r="B73" s="439" t="s">
        <v>861</v>
      </c>
      <c r="C73" s="435" t="s">
        <v>573</v>
      </c>
      <c r="D73" s="71" t="s">
        <v>862</v>
      </c>
      <c r="E73" s="436"/>
      <c r="F73" s="81">
        <f t="shared" si="2"/>
        <v>67</v>
      </c>
      <c r="G73" s="437"/>
      <c r="H73" s="437"/>
      <c r="I73" s="437" t="s">
        <v>863</v>
      </c>
      <c r="J73" s="437"/>
      <c r="K73" s="437"/>
      <c r="L73" s="437" t="s">
        <v>863</v>
      </c>
      <c r="M73" s="437"/>
      <c r="N73" s="437"/>
      <c r="O73" s="811"/>
    </row>
    <row r="74" spans="1:15" ht="64" x14ac:dyDescent="0.2">
      <c r="A74" s="810">
        <f t="shared" si="1"/>
        <v>68</v>
      </c>
      <c r="B74" s="52" t="s">
        <v>521</v>
      </c>
      <c r="C74" s="52" t="s">
        <v>573</v>
      </c>
      <c r="D74" s="55" t="s">
        <v>608</v>
      </c>
      <c r="E74" s="55"/>
      <c r="F74" s="81">
        <f t="shared" si="2"/>
        <v>68</v>
      </c>
      <c r="G74" s="136" t="str">
        <f>IF(((IFERROR(VLOOKUP($B74,'Main Table'!$I$9:$I$497,1,FALSE),"X"))="X"),"","X")</f>
        <v/>
      </c>
      <c r="H74" s="136" t="str">
        <f>IF(((IFERROR(VLOOKUP($B74,'Main Table'!$M$9:$M$497,1,FALSE),"X"))="X"),"","X")</f>
        <v>X</v>
      </c>
      <c r="I74" s="136" t="str">
        <f>IF(((IFERROR(VLOOKUP($B74,'Main Table'!$Q$9:$Q$497,1,FALSE),"X"))="X"),"","X")</f>
        <v/>
      </c>
      <c r="J74" s="136" t="str">
        <f>IF(((IFERROR(VLOOKUP($B74,'Critical Micelle Conc. (CMC)'!$P$9:$P$500,1,FALSE),"X"))="X"),"","X")</f>
        <v>X</v>
      </c>
      <c r="K74" s="136" t="str">
        <f>IF(((IFERROR(VLOOKUP($B74,pKa!$J$8:$J$502,1,FALSE),"X"))="X"),"","X")</f>
        <v/>
      </c>
      <c r="L74" s="136" t="str">
        <f>IF(((IFERROR(VLOOKUP($B74,'Vapor Pressure (VP)'!$N$9:$N$544,1,FALSE),"X"))="X"),"","X")</f>
        <v/>
      </c>
      <c r="M74" s="136" t="str">
        <f>IF(((IFERROR(VLOOKUP($B74,'Solubility (S)'!$P$9:$P$523,1,FALSE),"X"))="X"),"","X")</f>
        <v/>
      </c>
      <c r="N74" s="136" t="str">
        <f>IF(((IFERROR(VLOOKUP($B74,'Henry''s Constant (KH)'!$O$9:$O$495,1,FALSE),"X"))="X"),"","X")</f>
        <v/>
      </c>
      <c r="O74" s="809" t="str">
        <f>IF(((IFERROR(VLOOKUP($B74,'Log Koc'!$G$8:$G$496,1,FALSE),"X"))="X"),"","X")</f>
        <v/>
      </c>
    </row>
    <row r="75" spans="1:15" ht="80" x14ac:dyDescent="0.2">
      <c r="A75" s="810">
        <f t="shared" ref="A75:A92" si="3">A74+1</f>
        <v>69</v>
      </c>
      <c r="B75" s="52" t="s">
        <v>531</v>
      </c>
      <c r="C75" s="52" t="s">
        <v>573</v>
      </c>
      <c r="D75" s="55" t="s">
        <v>609</v>
      </c>
      <c r="E75" s="55"/>
      <c r="F75" s="81">
        <f t="shared" si="2"/>
        <v>69</v>
      </c>
      <c r="G75" s="136" t="str">
        <f>IF(((IFERROR(VLOOKUP($B75,'Main Table'!$I$9:$I$497,1,FALSE),"X"))="X"),"","X")</f>
        <v/>
      </c>
      <c r="H75" s="136" t="str">
        <f>IF(((IFERROR(VLOOKUP($B75,'Main Table'!$M$9:$M$497,1,FALSE),"X"))="X"),"","X")</f>
        <v/>
      </c>
      <c r="I75" s="136" t="str">
        <f>IF(((IFERROR(VLOOKUP($B75,'Main Table'!$Q$9:$Q$497,1,FALSE),"X"))="X"),"","X")</f>
        <v/>
      </c>
      <c r="J75" s="136" t="str">
        <f>IF(((IFERROR(VLOOKUP($B75,'Critical Micelle Conc. (CMC)'!$P$9:$P$500,1,FALSE),"X"))="X"),"","X")</f>
        <v/>
      </c>
      <c r="K75" s="136" t="str">
        <f>IF(((IFERROR(VLOOKUP($B75,pKa!$J$8:$J$502,1,FALSE),"X"))="X"),"","X")</f>
        <v/>
      </c>
      <c r="L75" s="136" t="str">
        <f>IF(((IFERROR(VLOOKUP($B75,'Vapor Pressure (VP)'!$N$9:$N$544,1,FALSE),"X"))="X"),"","X")</f>
        <v>X</v>
      </c>
      <c r="M75" s="136" t="str">
        <f>IF(((IFERROR(VLOOKUP($B75,'Solubility (S)'!$P$9:$P$523,1,FALSE),"X"))="X"),"","X")</f>
        <v/>
      </c>
      <c r="N75" s="136" t="str">
        <f>IF(((IFERROR(VLOOKUP($B75,'Henry''s Constant (KH)'!$O$9:$O$495,1,FALSE),"X"))="X"),"","X")</f>
        <v/>
      </c>
      <c r="O75" s="809" t="str">
        <f>IF(((IFERROR(VLOOKUP($B75,'Log Koc'!$G$8:$G$496,1,FALSE),"X"))="X"),"","X")</f>
        <v/>
      </c>
    </row>
    <row r="76" spans="1:15" x14ac:dyDescent="0.2">
      <c r="A76" s="810">
        <f t="shared" si="3"/>
        <v>70</v>
      </c>
      <c r="B76" s="53" t="s">
        <v>506</v>
      </c>
      <c r="C76" s="53" t="s">
        <v>572</v>
      </c>
      <c r="D76" s="55" t="s">
        <v>157</v>
      </c>
      <c r="E76" s="55"/>
      <c r="F76" s="81">
        <f t="shared" si="2"/>
        <v>70</v>
      </c>
      <c r="G76" s="136" t="str">
        <f>IF(((IFERROR(VLOOKUP($B76,'Main Table'!$I$9:$I$497,1,FALSE),"X"))="X"),"","X")</f>
        <v/>
      </c>
      <c r="H76" s="136" t="str">
        <f>IF(((IFERROR(VLOOKUP($B76,'Main Table'!$M$9:$M$497,1,FALSE),"X"))="X"),"","X")</f>
        <v>X</v>
      </c>
      <c r="I76" s="136" t="str">
        <f>IF(((IFERROR(VLOOKUP($B76,'Main Table'!$Q$9:$Q$497,1,FALSE),"X"))="X"),"","X")</f>
        <v>X</v>
      </c>
      <c r="J76" s="136" t="str">
        <f>IF(((IFERROR(VLOOKUP($B76,'Critical Micelle Conc. (CMC)'!$P$9:$P$500,1,FALSE),"X"))="X"),"","X")</f>
        <v/>
      </c>
      <c r="K76" s="136" t="str">
        <f>IF(((IFERROR(VLOOKUP($B76,pKa!$J$8:$J$502,1,FALSE),"X"))="X"),"","X")</f>
        <v/>
      </c>
      <c r="L76" s="136" t="str">
        <f>IF(((IFERROR(VLOOKUP($B76,'Vapor Pressure (VP)'!$N$9:$N$544,1,FALSE),"X"))="X"),"","X")</f>
        <v/>
      </c>
      <c r="M76" s="136" t="str">
        <f>IF(((IFERROR(VLOOKUP($B76,'Solubility (S)'!$P$9:$P$523,1,FALSE),"X"))="X"),"","X")</f>
        <v/>
      </c>
      <c r="N76" s="136" t="str">
        <f>IF(((IFERROR(VLOOKUP($B76,'Henry''s Constant (KH)'!$O$9:$O$495,1,FALSE),"X"))="X"),"","X")</f>
        <v/>
      </c>
      <c r="O76" s="809" t="str">
        <f>IF(((IFERROR(VLOOKUP($B76,'Log Koc'!$G$8:$G$496,1,FALSE),"X"))="X"),"","X")</f>
        <v/>
      </c>
    </row>
    <row r="77" spans="1:15" ht="80" x14ac:dyDescent="0.2">
      <c r="A77" s="810">
        <f t="shared" si="3"/>
        <v>71</v>
      </c>
      <c r="B77" s="441" t="s">
        <v>867</v>
      </c>
      <c r="C77" s="52" t="s">
        <v>573</v>
      </c>
      <c r="D77" s="104" t="s">
        <v>755</v>
      </c>
      <c r="E77" s="399" t="s">
        <v>813</v>
      </c>
      <c r="F77" s="81">
        <f t="shared" si="2"/>
        <v>71</v>
      </c>
      <c r="G77" s="136" t="str">
        <f>IF(((IFERROR(VLOOKUP($B77,'Main Table'!$I$9:$I$497,1,FALSE),"X"))="X"),"","X")</f>
        <v/>
      </c>
      <c r="H77" s="136" t="str">
        <f>IF(((IFERROR(VLOOKUP($B77,'Main Table'!$M$9:$M$497,1,FALSE),"X"))="X"),"","X")</f>
        <v/>
      </c>
      <c r="I77" s="136" t="str">
        <f>IF(((IFERROR(VLOOKUP($B77,'Main Table'!$Q$9:$Q$497,1,FALSE),"X"))="X"),"","X")</f>
        <v/>
      </c>
      <c r="J77" s="136" t="str">
        <f>IF(((IFERROR(VLOOKUP($B77,'Critical Micelle Conc. (CMC)'!$P$9:$P$500,1,FALSE),"X"))="X"),"","X")</f>
        <v/>
      </c>
      <c r="K77" s="136" t="str">
        <f>IF(((IFERROR(VLOOKUP($B77,pKa!$J$8:$J$502,1,FALSE),"X"))="X"),"","X")</f>
        <v/>
      </c>
      <c r="L77" s="136" t="str">
        <f>IF(((IFERROR(VLOOKUP($B77,'Vapor Pressure (VP)'!$N$9:$N$544,1,FALSE),"X"))="X"),"","X")</f>
        <v>X</v>
      </c>
      <c r="M77" s="136" t="str">
        <f>IF(((IFERROR(VLOOKUP($B77,'Solubility (S)'!$P$9:$P$523,1,FALSE),"X"))="X"),"","X")</f>
        <v/>
      </c>
      <c r="N77" s="136" t="str">
        <f>IF(((IFERROR(VLOOKUP($B77,'Henry''s Constant (KH)'!$O$9:$O$495,1,FALSE),"X"))="X"),"","X")</f>
        <v/>
      </c>
      <c r="O77" s="809" t="str">
        <f>IF(((IFERROR(VLOOKUP($B77,'Log Koc'!$G$8:$G$496,1,FALSE),"X"))="X"),"","X")</f>
        <v/>
      </c>
    </row>
    <row r="78" spans="1:15" s="438" customFormat="1" ht="112" x14ac:dyDescent="0.2">
      <c r="A78" s="810">
        <f t="shared" si="3"/>
        <v>72</v>
      </c>
      <c r="B78" s="434" t="s">
        <v>866</v>
      </c>
      <c r="C78" s="53" t="s">
        <v>573</v>
      </c>
      <c r="D78" s="442" t="s">
        <v>875</v>
      </c>
      <c r="E78" s="440"/>
      <c r="F78" s="431">
        <f t="shared" si="2"/>
        <v>72</v>
      </c>
      <c r="G78" s="437"/>
      <c r="H78" s="437"/>
      <c r="I78" s="437"/>
      <c r="J78" s="437"/>
      <c r="K78" s="437"/>
      <c r="L78" s="437" t="s">
        <v>863</v>
      </c>
      <c r="M78" s="437"/>
      <c r="N78" s="437"/>
      <c r="O78" s="811"/>
    </row>
    <row r="79" spans="1:15" ht="64" x14ac:dyDescent="0.2">
      <c r="A79" s="810">
        <f t="shared" si="3"/>
        <v>73</v>
      </c>
      <c r="B79" s="52" t="s">
        <v>534</v>
      </c>
      <c r="C79" s="52" t="s">
        <v>573</v>
      </c>
      <c r="D79" s="55" t="s">
        <v>610</v>
      </c>
      <c r="E79" s="55"/>
      <c r="F79" s="81">
        <f t="shared" si="2"/>
        <v>73</v>
      </c>
      <c r="G79" s="136" t="str">
        <f>IF(((IFERROR(VLOOKUP($B79,'Main Table'!$I$9:$I$497,1,FALSE),"X"))="X"),"","X")</f>
        <v/>
      </c>
      <c r="H79" s="136" t="str">
        <f>IF(((IFERROR(VLOOKUP($B79,'Main Table'!$M$9:$M$497,1,FALSE),"X"))="X"),"","X")</f>
        <v/>
      </c>
      <c r="I79" s="136" t="str">
        <f>IF(((IFERROR(VLOOKUP($B79,'Main Table'!$Q$9:$Q$497,1,FALSE),"X"))="X"),"","X")</f>
        <v/>
      </c>
      <c r="J79" s="136" t="str">
        <f>IF(((IFERROR(VLOOKUP($B79,'Critical Micelle Conc. (CMC)'!$P$9:$P$500,1,FALSE),"X"))="X"),"","X")</f>
        <v/>
      </c>
      <c r="K79" s="136" t="str">
        <f>IF(((IFERROR(VLOOKUP($B79,pKa!$J$8:$J$502,1,FALSE),"X"))="X"),"","X")</f>
        <v>X</v>
      </c>
      <c r="L79" s="136" t="str">
        <f>IF(((IFERROR(VLOOKUP($B79,'Vapor Pressure (VP)'!$N$9:$N$544,1,FALSE),"X"))="X"),"","X")</f>
        <v/>
      </c>
      <c r="M79" s="136" t="str">
        <f>IF(((IFERROR(VLOOKUP($B79,'Solubility (S)'!$P$9:$P$523,1,FALSE),"X"))="X"),"","X")</f>
        <v/>
      </c>
      <c r="N79" s="136" t="str">
        <f>IF(((IFERROR(VLOOKUP($B79,'Henry''s Constant (KH)'!$O$9:$O$495,1,FALSE),"X"))="X"),"","X")</f>
        <v/>
      </c>
      <c r="O79" s="809" t="str">
        <f>IF(((IFERROR(VLOOKUP($B79,'Log Koc'!$G$8:$G$496,1,FALSE),"X"))="X"),"","X")</f>
        <v/>
      </c>
    </row>
    <row r="80" spans="1:15" ht="64" x14ac:dyDescent="0.2">
      <c r="A80" s="810">
        <f t="shared" si="3"/>
        <v>74</v>
      </c>
      <c r="B80" s="52" t="s">
        <v>525</v>
      </c>
      <c r="C80" s="52" t="s">
        <v>573</v>
      </c>
      <c r="D80" s="55" t="s">
        <v>611</v>
      </c>
      <c r="E80" s="55"/>
      <c r="F80" s="81">
        <f t="shared" si="2"/>
        <v>74</v>
      </c>
      <c r="G80" s="136" t="str">
        <f>IF(((IFERROR(VLOOKUP($B80,'Main Table'!$I$9:$I$497,1,FALSE),"X"))="X"),"","X")</f>
        <v/>
      </c>
      <c r="H80" s="136" t="str">
        <f>IF(((IFERROR(VLOOKUP($B80,'Main Table'!$M$9:$M$497,1,FALSE),"X"))="X"),"","X")</f>
        <v/>
      </c>
      <c r="I80" s="136" t="str">
        <f>IF(((IFERROR(VLOOKUP($B80,'Main Table'!$Q$9:$Q$497,1,FALSE),"X"))="X"),"","X")</f>
        <v/>
      </c>
      <c r="J80" s="136" t="str">
        <f>IF(((IFERROR(VLOOKUP($B80,'Critical Micelle Conc. (CMC)'!$P$9:$P$500,1,FALSE),"X"))="X"),"","X")</f>
        <v/>
      </c>
      <c r="K80" s="136" t="str">
        <f>IF(((IFERROR(VLOOKUP($B80,pKa!$J$8:$J$502,1,FALSE),"X"))="X"),"","X")</f>
        <v/>
      </c>
      <c r="L80" s="136" t="str">
        <f>IF(((IFERROR(VLOOKUP($B80,'Vapor Pressure (VP)'!$N$9:$N$544,1,FALSE),"X"))="X"),"","X")</f>
        <v>X</v>
      </c>
      <c r="M80" s="136" t="str">
        <f>IF(((IFERROR(VLOOKUP($B80,'Solubility (S)'!$P$9:$P$523,1,FALSE),"X"))="X"),"","X")</f>
        <v/>
      </c>
      <c r="N80" s="136" t="str">
        <f>IF(((IFERROR(VLOOKUP($B80,'Henry''s Constant (KH)'!$O$9:$O$495,1,FALSE),"X"))="X"),"","X")</f>
        <v/>
      </c>
      <c r="O80" s="809" t="str">
        <f>IF(((IFERROR(VLOOKUP($B80,'Log Koc'!$G$8:$G$496,1,FALSE),"X"))="X"),"","X")</f>
        <v/>
      </c>
    </row>
    <row r="81" spans="1:15" ht="96" x14ac:dyDescent="0.2">
      <c r="A81" s="810">
        <f t="shared" si="3"/>
        <v>75</v>
      </c>
      <c r="B81" s="52" t="s">
        <v>543</v>
      </c>
      <c r="C81" s="52" t="s">
        <v>572</v>
      </c>
      <c r="D81" s="55" t="s">
        <v>541</v>
      </c>
      <c r="E81" s="55" t="s">
        <v>163</v>
      </c>
      <c r="F81" s="81">
        <f t="shared" si="2"/>
        <v>75</v>
      </c>
      <c r="G81" s="136" t="str">
        <f>IF(((IFERROR(VLOOKUP($B81,'Main Table'!$I$9:$I$497,1,FALSE),"X"))="X"),"","X")</f>
        <v/>
      </c>
      <c r="H81" s="136" t="str">
        <f>IF(((IFERROR(VLOOKUP($B81,'Main Table'!$M$9:$M$497,1,FALSE),"X"))="X"),"","X")</f>
        <v>X</v>
      </c>
      <c r="I81" s="136" t="str">
        <f>IF(((IFERROR(VLOOKUP($B81,'Main Table'!$Q$9:$Q$497,1,FALSE),"X"))="X"),"","X")</f>
        <v>X</v>
      </c>
      <c r="J81" s="136" t="str">
        <f>IF(((IFERROR(VLOOKUP($B81,'Critical Micelle Conc. (CMC)'!$P$9:$P$500,1,FALSE),"X"))="X"),"","X")</f>
        <v/>
      </c>
      <c r="K81" s="136" t="str">
        <f>IF(((IFERROR(VLOOKUP($B81,pKa!$J$8:$J$502,1,FALSE),"X"))="X"),"","X")</f>
        <v/>
      </c>
      <c r="L81" s="136" t="str">
        <f>IF(((IFERROR(VLOOKUP($B81,'Vapor Pressure (VP)'!$N$9:$N$544,1,FALSE),"X"))="X"),"","X")</f>
        <v>X</v>
      </c>
      <c r="M81" s="136" t="str">
        <f>IF(((IFERROR(VLOOKUP($B81,'Solubility (S)'!$P$9:$P$523,1,FALSE),"X"))="X"),"","X")</f>
        <v>X</v>
      </c>
      <c r="N81" s="136" t="str">
        <f>IF(((IFERROR(VLOOKUP($B81,'Henry''s Constant (KH)'!$O$9:$O$495,1,FALSE),"X"))="X"),"","X")</f>
        <v/>
      </c>
      <c r="O81" s="809" t="str">
        <f>IF(((IFERROR(VLOOKUP($B81,'Log Koc'!$G$8:$G$496,1,FALSE),"X"))="X"),"","X")</f>
        <v>X</v>
      </c>
    </row>
    <row r="82" spans="1:15" ht="80" x14ac:dyDescent="0.2">
      <c r="A82" s="810">
        <f t="shared" si="3"/>
        <v>76</v>
      </c>
      <c r="B82" s="52" t="s">
        <v>517</v>
      </c>
      <c r="C82" s="52" t="s">
        <v>573</v>
      </c>
      <c r="D82" s="55" t="s">
        <v>617</v>
      </c>
      <c r="E82" s="55"/>
      <c r="F82" s="81">
        <f t="shared" si="2"/>
        <v>76</v>
      </c>
      <c r="G82" s="136" t="str">
        <f>IF(((IFERROR(VLOOKUP($B82,'Main Table'!$I$9:$I$497,1,FALSE),"X"))="X"),"","X")</f>
        <v/>
      </c>
      <c r="H82" s="136" t="str">
        <f>IF(((IFERROR(VLOOKUP($B82,'Main Table'!$M$9:$M$497,1,FALSE),"X"))="X"),"","X")</f>
        <v/>
      </c>
      <c r="I82" s="136" t="str">
        <f>IF(((IFERROR(VLOOKUP($B82,'Main Table'!$Q$9:$Q$497,1,FALSE),"X"))="X"),"","X")</f>
        <v/>
      </c>
      <c r="J82" s="136" t="str">
        <f>IF(((IFERROR(VLOOKUP($B82,'Critical Micelle Conc. (CMC)'!$P$9:$P$500,1,FALSE),"X"))="X"),"","X")</f>
        <v/>
      </c>
      <c r="K82" s="136" t="str">
        <f>IF(((IFERROR(VLOOKUP($B82,pKa!$J$8:$J$502,1,FALSE),"X"))="X"),"","X")</f>
        <v>X</v>
      </c>
      <c r="L82" s="136" t="str">
        <f>IF(((IFERROR(VLOOKUP($B82,'Vapor Pressure (VP)'!$N$9:$N$544,1,FALSE),"X"))="X"),"","X")</f>
        <v/>
      </c>
      <c r="M82" s="136" t="str">
        <f>IF(((IFERROR(VLOOKUP($B82,'Solubility (S)'!$P$9:$P$523,1,FALSE),"X"))="X"),"","X")</f>
        <v/>
      </c>
      <c r="N82" s="136" t="str">
        <f>IF(((IFERROR(VLOOKUP($B82,'Henry''s Constant (KH)'!$O$9:$O$495,1,FALSE),"X"))="X"),"","X")</f>
        <v/>
      </c>
      <c r="O82" s="809" t="str">
        <f>IF(((IFERROR(VLOOKUP($B82,'Log Koc'!$G$8:$G$496,1,FALSE),"X"))="X"),"","X")</f>
        <v/>
      </c>
    </row>
    <row r="83" spans="1:15" s="78" customFormat="1" ht="64" x14ac:dyDescent="0.2">
      <c r="A83" s="810">
        <f t="shared" si="3"/>
        <v>77</v>
      </c>
      <c r="B83" s="52" t="s">
        <v>532</v>
      </c>
      <c r="C83" s="52" t="s">
        <v>573</v>
      </c>
      <c r="D83" s="55" t="s">
        <v>612</v>
      </c>
      <c r="E83" s="55"/>
      <c r="F83" s="81">
        <f t="shared" si="2"/>
        <v>77</v>
      </c>
      <c r="G83" s="136" t="str">
        <f>IF(((IFERROR(VLOOKUP($B83,'Main Table'!$I$9:$I$497,1,FALSE),"X"))="X"),"","X")</f>
        <v/>
      </c>
      <c r="H83" s="136" t="str">
        <f>IF(((IFERROR(VLOOKUP($B83,'Main Table'!$M$9:$M$497,1,FALSE),"X"))="X"),"","X")</f>
        <v/>
      </c>
      <c r="I83" s="136" t="str">
        <f>IF(((IFERROR(VLOOKUP($B83,'Main Table'!$Q$9:$Q$497,1,FALSE),"X"))="X"),"","X")</f>
        <v/>
      </c>
      <c r="J83" s="136" t="str">
        <f>IF(((IFERROR(VLOOKUP($B83,'Critical Micelle Conc. (CMC)'!$P$9:$P$500,1,FALSE),"X"))="X"),"","X")</f>
        <v/>
      </c>
      <c r="K83" s="136" t="str">
        <f>IF(((IFERROR(VLOOKUP($B83,pKa!$J$8:$J$502,1,FALSE),"X"))="X"),"","X")</f>
        <v/>
      </c>
      <c r="L83" s="136" t="str">
        <f>IF(((IFERROR(VLOOKUP($B83,'Vapor Pressure (VP)'!$N$9:$N$544,1,FALSE),"X"))="X"),"","X")</f>
        <v>X</v>
      </c>
      <c r="M83" s="136" t="str">
        <f>IF(((IFERROR(VLOOKUP($B83,'Solubility (S)'!$P$9:$P$523,1,FALSE),"X"))="X"),"","X")</f>
        <v>X</v>
      </c>
      <c r="N83" s="136" t="str">
        <f>IF(((IFERROR(VLOOKUP($B83,'Henry''s Constant (KH)'!$O$9:$O$495,1,FALSE),"X"))="X"),"","X")</f>
        <v>X</v>
      </c>
      <c r="O83" s="809" t="str">
        <f>IF(((IFERROR(VLOOKUP($B83,'Log Koc'!$G$8:$G$496,1,FALSE),"X"))="X"),"","X")</f>
        <v/>
      </c>
    </row>
    <row r="84" spans="1:15" s="78" customFormat="1" ht="64" x14ac:dyDescent="0.2">
      <c r="A84" s="810">
        <f t="shared" si="3"/>
        <v>78</v>
      </c>
      <c r="B84" s="134" t="s">
        <v>683</v>
      </c>
      <c r="C84" s="419" t="s">
        <v>573</v>
      </c>
      <c r="D84" s="428" t="s">
        <v>776</v>
      </c>
      <c r="E84" s="104"/>
      <c r="F84" s="81">
        <f t="shared" si="2"/>
        <v>78</v>
      </c>
      <c r="G84" s="136" t="str">
        <f>IF(((IFERROR(VLOOKUP($B84,'Main Table'!$I$9:$I$497,1,FALSE),"X"))="X"),"","X")</f>
        <v/>
      </c>
      <c r="H84" s="136" t="str">
        <f>IF(((IFERROR(VLOOKUP($B84,'Main Table'!$M$9:$M$497,1,FALSE),"X"))="X"),"","X")</f>
        <v/>
      </c>
      <c r="I84" s="136" t="str">
        <f>IF(((IFERROR(VLOOKUP($B84,'Main Table'!$Q$9:$Q$497,1,FALSE),"X"))="X"),"","X")</f>
        <v/>
      </c>
      <c r="J84" s="136" t="str">
        <f>IF(((IFERROR(VLOOKUP($B84,'Critical Micelle Conc. (CMC)'!$P$9:$P$500,1,FALSE),"X"))="X"),"","X")</f>
        <v/>
      </c>
      <c r="K84" s="136" t="str">
        <f>IF(((IFERROR(VLOOKUP($B84,pKa!$J$8:$J$502,1,FALSE),"X"))="X"),"","X")</f>
        <v/>
      </c>
      <c r="L84" s="136" t="str">
        <f>IF(((IFERROR(VLOOKUP($B84,'Vapor Pressure (VP)'!$N$9:$N$544,1,FALSE),"X"))="X"),"","X")</f>
        <v/>
      </c>
      <c r="M84" s="136" t="str">
        <f>IF(((IFERROR(VLOOKUP($B84,'Solubility (S)'!$P$9:$P$523,1,FALSE),"X"))="X"),"","X")</f>
        <v/>
      </c>
      <c r="N84" s="136" t="str">
        <f>IF(((IFERROR(VLOOKUP($B84,'Henry''s Constant (KH)'!$O$9:$O$495,1,FALSE),"X"))="X"),"","X")</f>
        <v>X</v>
      </c>
      <c r="O84" s="809" t="str">
        <f>IF(((IFERROR(VLOOKUP($B84,'Log Koc'!$G$8:$G$496,1,FALSE),"X"))="X"),"","X")</f>
        <v/>
      </c>
    </row>
    <row r="85" spans="1:15" s="78" customFormat="1" ht="80" x14ac:dyDescent="0.2">
      <c r="A85" s="810">
        <f t="shared" si="3"/>
        <v>79</v>
      </c>
      <c r="B85" s="49" t="s">
        <v>556</v>
      </c>
      <c r="C85" s="52" t="s">
        <v>573</v>
      </c>
      <c r="D85" s="56" t="s">
        <v>607</v>
      </c>
      <c r="E85" s="55" t="s">
        <v>168</v>
      </c>
      <c r="F85" s="81">
        <f t="shared" si="2"/>
        <v>79</v>
      </c>
      <c r="G85" s="136" t="str">
        <f>IF(((IFERROR(VLOOKUP($B85,'Main Table'!$I$9:$I$497,1,FALSE),"X"))="X"),"","X")</f>
        <v/>
      </c>
      <c r="H85" s="136" t="str">
        <f>IF(((IFERROR(VLOOKUP($B85,'Main Table'!$M$9:$M$497,1,FALSE),"X"))="X"),"","X")</f>
        <v/>
      </c>
      <c r="I85" s="136" t="str">
        <f>IF(((IFERROR(VLOOKUP($B85,'Main Table'!$Q$9:$Q$497,1,FALSE),"X"))="X"),"","X")</f>
        <v/>
      </c>
      <c r="J85" s="136" t="str">
        <f>IF(((IFERROR(VLOOKUP($B85,'Critical Micelle Conc. (CMC)'!$P$9:$P$500,1,FALSE),"X"))="X"),"","X")</f>
        <v/>
      </c>
      <c r="K85" s="136" t="str">
        <f>IF(((IFERROR(VLOOKUP($B85,pKa!$J$8:$J$502,1,FALSE),"X"))="X"),"","X")</f>
        <v/>
      </c>
      <c r="L85" s="136" t="str">
        <f>IF(((IFERROR(VLOOKUP($B85,'Vapor Pressure (VP)'!$N$9:$N$544,1,FALSE),"X"))="X"),"","X")</f>
        <v/>
      </c>
      <c r="M85" s="136" t="str">
        <f>IF(((IFERROR(VLOOKUP($B85,'Solubility (S)'!$P$9:$P$523,1,FALSE),"X"))="X"),"","X")</f>
        <v/>
      </c>
      <c r="N85" s="136" t="str">
        <f>IF(((IFERROR(VLOOKUP($B85,'Henry''s Constant (KH)'!$O$9:$O$495,1,FALSE),"X"))="X"),"","X")</f>
        <v/>
      </c>
      <c r="O85" s="809" t="str">
        <f>IF(((IFERROR(VLOOKUP($B85,'Log Koc'!$G$8:$G$496,1,FALSE),"X"))="X"),"","X")</f>
        <v>X</v>
      </c>
    </row>
    <row r="86" spans="1:15" s="78" customFormat="1" ht="48" x14ac:dyDescent="0.2">
      <c r="A86" s="810">
        <f t="shared" si="3"/>
        <v>80</v>
      </c>
      <c r="B86" s="52" t="s">
        <v>538</v>
      </c>
      <c r="C86" s="52" t="s">
        <v>572</v>
      </c>
      <c r="D86" s="55" t="s">
        <v>613</v>
      </c>
      <c r="E86" s="55" t="s">
        <v>162</v>
      </c>
      <c r="F86" s="81">
        <f t="shared" si="2"/>
        <v>80</v>
      </c>
      <c r="G86" s="136" t="str">
        <f>IF(((IFERROR(VLOOKUP($B86,'Main Table'!$I$9:$I$497,1,FALSE),"X"))="X"),"","X")</f>
        <v/>
      </c>
      <c r="H86" s="136" t="str">
        <f>IF(((IFERROR(VLOOKUP($B86,'Main Table'!$M$9:$M$497,1,FALSE),"X"))="X"),"","X")</f>
        <v/>
      </c>
      <c r="I86" s="136" t="str">
        <f>IF(((IFERROR(VLOOKUP($B86,'Main Table'!$Q$9:$Q$497,1,FALSE),"X"))="X"),"","X")</f>
        <v/>
      </c>
      <c r="J86" s="136" t="str">
        <f>IF(((IFERROR(VLOOKUP($B86,'Critical Micelle Conc. (CMC)'!$P$9:$P$500,1,FALSE),"X"))="X"),"","X")</f>
        <v/>
      </c>
      <c r="K86" s="136" t="str">
        <f>IF(((IFERROR(VLOOKUP($B86,pKa!$J$8:$J$502,1,FALSE),"X"))="X"),"","X")</f>
        <v>X</v>
      </c>
      <c r="L86" s="136" t="str">
        <f>IF(((IFERROR(VLOOKUP($B86,'Vapor Pressure (VP)'!$N$9:$N$544,1,FALSE),"X"))="X"),"","X")</f>
        <v/>
      </c>
      <c r="M86" s="136" t="str">
        <f>IF(((IFERROR(VLOOKUP($B86,'Solubility (S)'!$P$9:$P$523,1,FALSE),"X"))="X"),"","X")</f>
        <v/>
      </c>
      <c r="N86" s="136" t="str">
        <f>IF(((IFERROR(VLOOKUP($B86,'Henry''s Constant (KH)'!$O$9:$O$495,1,FALSE),"X"))="X"),"","X")</f>
        <v>X</v>
      </c>
      <c r="O86" s="809" t="str">
        <f>IF(((IFERROR(VLOOKUP($B86,'Log Koc'!$G$8:$G$496,1,FALSE),"X"))="X"),"","X")</f>
        <v>X</v>
      </c>
    </row>
    <row r="87" spans="1:15" s="78" customFormat="1" ht="64" x14ac:dyDescent="0.2">
      <c r="A87" s="810">
        <f t="shared" si="3"/>
        <v>81</v>
      </c>
      <c r="B87" s="134" t="s">
        <v>590</v>
      </c>
      <c r="C87" s="419" t="s">
        <v>573</v>
      </c>
      <c r="D87" s="70" t="s">
        <v>614</v>
      </c>
      <c r="E87" s="55"/>
      <c r="F87" s="81">
        <f t="shared" si="2"/>
        <v>81</v>
      </c>
      <c r="G87" s="136" t="str">
        <f>IF(((IFERROR(VLOOKUP($B87,'Main Table'!$I$9:$I$497,1,FALSE),"X"))="X"),"","X")</f>
        <v/>
      </c>
      <c r="H87" s="136" t="str">
        <f>IF(((IFERROR(VLOOKUP($B87,'Main Table'!$M$9:$M$497,1,FALSE),"X"))="X"),"","X")</f>
        <v/>
      </c>
      <c r="I87" s="136" t="str">
        <f>IF(((IFERROR(VLOOKUP($B87,'Main Table'!$Q$9:$Q$497,1,FALSE),"X"))="X"),"","X")</f>
        <v/>
      </c>
      <c r="J87" s="136" t="str">
        <f>IF(((IFERROR(VLOOKUP($B87,'Critical Micelle Conc. (CMC)'!$P$9:$P$500,1,FALSE),"X"))="X"),"","X")</f>
        <v/>
      </c>
      <c r="K87" s="136" t="str">
        <f>IF(((IFERROR(VLOOKUP($B87,pKa!$J$8:$J$502,1,FALSE),"X"))="X"),"","X")</f>
        <v/>
      </c>
      <c r="L87" s="136" t="str">
        <f>IF(((IFERROR(VLOOKUP($B87,'Vapor Pressure (VP)'!$N$9:$N$544,1,FALSE),"X"))="X"),"","X")</f>
        <v/>
      </c>
      <c r="M87" s="136" t="str">
        <f>IF(((IFERROR(VLOOKUP($B87,'Solubility (S)'!$P$9:$P$523,1,FALSE),"X"))="X"),"","X")</f>
        <v/>
      </c>
      <c r="N87" s="136" t="str">
        <f>IF(((IFERROR(VLOOKUP($B87,'Henry''s Constant (KH)'!$O$9:$O$495,1,FALSE),"X"))="X"),"","X")</f>
        <v>X</v>
      </c>
      <c r="O87" s="809" t="str">
        <f>IF(((IFERROR(VLOOKUP($B87,'Log Koc'!$G$8:$G$496,1,FALSE),"X"))="X"),"","X")</f>
        <v/>
      </c>
    </row>
    <row r="88" spans="1:15" s="78" customFormat="1" ht="64" x14ac:dyDescent="0.2">
      <c r="A88" s="810">
        <f t="shared" si="3"/>
        <v>82</v>
      </c>
      <c r="B88" s="52" t="s">
        <v>530</v>
      </c>
      <c r="C88" s="52" t="s">
        <v>572</v>
      </c>
      <c r="D88" s="55" t="s">
        <v>615</v>
      </c>
      <c r="E88" s="55"/>
      <c r="F88" s="81">
        <f t="shared" si="2"/>
        <v>82</v>
      </c>
      <c r="G88" s="136" t="str">
        <f>IF(((IFERROR(VLOOKUP($B88,'Main Table'!$I$9:$I$497,1,FALSE),"X"))="X"),"","X")</f>
        <v/>
      </c>
      <c r="H88" s="136" t="str">
        <f>IF(((IFERROR(VLOOKUP($B88,'Main Table'!$M$9:$M$497,1,FALSE),"X"))="X"),"","X")</f>
        <v/>
      </c>
      <c r="I88" s="136" t="str">
        <f>IF(((IFERROR(VLOOKUP($B88,'Main Table'!$Q$9:$Q$497,1,FALSE),"X"))="X"),"","X")</f>
        <v/>
      </c>
      <c r="J88" s="136" t="str">
        <f>IF(((IFERROR(VLOOKUP($B88,'Critical Micelle Conc. (CMC)'!$P$9:$P$500,1,FALSE),"X"))="X"),"","X")</f>
        <v>X</v>
      </c>
      <c r="K88" s="136" t="str">
        <f>IF(((IFERROR(VLOOKUP($B88,pKa!$J$8:$J$502,1,FALSE),"X"))="X"),"","X")</f>
        <v/>
      </c>
      <c r="L88" s="136" t="str">
        <f>IF(((IFERROR(VLOOKUP($B88,'Vapor Pressure (VP)'!$N$9:$N$544,1,FALSE),"X"))="X"),"","X")</f>
        <v/>
      </c>
      <c r="M88" s="136" t="str">
        <f>IF(((IFERROR(VLOOKUP($B88,'Solubility (S)'!$P$9:$P$523,1,FALSE),"X"))="X"),"","X")</f>
        <v/>
      </c>
      <c r="N88" s="136" t="str">
        <f>IF(((IFERROR(VLOOKUP($B88,'Henry''s Constant (KH)'!$O$9:$O$495,1,FALSE),"X"))="X"),"","X")</f>
        <v/>
      </c>
      <c r="O88" s="809" t="str">
        <f>IF(((IFERROR(VLOOKUP($B88,'Log Koc'!$G$8:$G$496,1,FALSE),"X"))="X"),"","X")</f>
        <v/>
      </c>
    </row>
    <row r="89" spans="1:15" s="78" customFormat="1" ht="64" x14ac:dyDescent="0.2">
      <c r="A89" s="810">
        <f t="shared" si="3"/>
        <v>83</v>
      </c>
      <c r="B89" s="134" t="s">
        <v>671</v>
      </c>
      <c r="C89" s="419" t="s">
        <v>573</v>
      </c>
      <c r="D89" s="428" t="s">
        <v>777</v>
      </c>
      <c r="E89" s="104"/>
      <c r="F89" s="81">
        <f t="shared" si="2"/>
        <v>83</v>
      </c>
      <c r="G89" s="136" t="str">
        <f>IF(((IFERROR(VLOOKUP($B89,'Main Table'!$I$9:$I$497,1,FALSE),"X"))="X"),"","X")</f>
        <v/>
      </c>
      <c r="H89" s="136" t="str">
        <f>IF(((IFERROR(VLOOKUP($B89,'Main Table'!$M$9:$M$497,1,FALSE),"X"))="X"),"","X")</f>
        <v/>
      </c>
      <c r="I89" s="136" t="str">
        <f>IF(((IFERROR(VLOOKUP($B89,'Main Table'!$Q$9:$Q$497,1,FALSE),"X"))="X"),"","X")</f>
        <v/>
      </c>
      <c r="J89" s="136" t="str">
        <f>IF(((IFERROR(VLOOKUP($B89,'Critical Micelle Conc. (CMC)'!$P$9:$P$500,1,FALSE),"X"))="X"),"","X")</f>
        <v/>
      </c>
      <c r="K89" s="136" t="str">
        <f>IF(((IFERROR(VLOOKUP($B89,pKa!$J$8:$J$502,1,FALSE),"X"))="X"),"","X")</f>
        <v/>
      </c>
      <c r="L89" s="136" t="str">
        <f>IF(((IFERROR(VLOOKUP($B89,'Vapor Pressure (VP)'!$N$9:$N$544,1,FALSE),"X"))="X"),"","X")</f>
        <v/>
      </c>
      <c r="M89" s="136" t="str">
        <f>IF(((IFERROR(VLOOKUP($B89,'Solubility (S)'!$P$9:$P$523,1,FALSE),"X"))="X"),"","X")</f>
        <v/>
      </c>
      <c r="N89" s="136" t="str">
        <f>IF(((IFERROR(VLOOKUP($B89,'Henry''s Constant (KH)'!$O$9:$O$495,1,FALSE),"X"))="X"),"","X")</f>
        <v>X</v>
      </c>
      <c r="O89" s="809" t="str">
        <f>IF(((IFERROR(VLOOKUP($B89,'Log Koc'!$G$8:$G$496,1,FALSE),"X"))="X"),"","X")</f>
        <v/>
      </c>
    </row>
    <row r="90" spans="1:15" s="78" customFormat="1" ht="80" x14ac:dyDescent="0.2">
      <c r="A90" s="810">
        <f t="shared" si="3"/>
        <v>84</v>
      </c>
      <c r="B90" s="51" t="s">
        <v>616</v>
      </c>
      <c r="C90" s="52" t="s">
        <v>573</v>
      </c>
      <c r="D90" s="56" t="s">
        <v>713</v>
      </c>
      <c r="E90" s="55" t="s">
        <v>172</v>
      </c>
      <c r="F90" s="81">
        <f t="shared" si="2"/>
        <v>84</v>
      </c>
      <c r="G90" s="136" t="str">
        <f>IF(((IFERROR(VLOOKUP($B90,'Main Table'!$I$9:$I$497,1,FALSE),"X"))="X"),"","X")</f>
        <v/>
      </c>
      <c r="H90" s="136" t="str">
        <f>IF(((IFERROR(VLOOKUP($B90,'Main Table'!$M$9:$M$497,1,FALSE),"X"))="X"),"","X")</f>
        <v/>
      </c>
      <c r="I90" s="136" t="str">
        <f>IF(((IFERROR(VLOOKUP($B90,'Main Table'!$Q$9:$Q$497,1,FALSE),"X"))="X"),"","X")</f>
        <v/>
      </c>
      <c r="J90" s="136" t="str">
        <f>IF(((IFERROR(VLOOKUP($B90,'Critical Micelle Conc. (CMC)'!$P$9:$P$500,1,FALSE),"X"))="X"),"","X")</f>
        <v/>
      </c>
      <c r="K90" s="136" t="str">
        <f>IF(((IFERROR(VLOOKUP($B90,pKa!$J$8:$J$502,1,FALSE),"X"))="X"),"","X")</f>
        <v/>
      </c>
      <c r="L90" s="136" t="str">
        <f>IF(((IFERROR(VLOOKUP($B90,'Vapor Pressure (VP)'!$N$9:$N$544,1,FALSE),"X"))="X"),"","X")</f>
        <v/>
      </c>
      <c r="M90" s="136" t="str">
        <f>IF(((IFERROR(VLOOKUP($B90,'Solubility (S)'!$P$9:$P$523,1,FALSE),"X"))="X"),"","X")</f>
        <v/>
      </c>
      <c r="N90" s="136" t="str">
        <f>IF(((IFERROR(VLOOKUP($B90,'Henry''s Constant (KH)'!$O$9:$O$495,1,FALSE),"X"))="X"),"","X")</f>
        <v/>
      </c>
      <c r="O90" s="809" t="str">
        <f>IF(((IFERROR(VLOOKUP($B90,'Log Koc'!$G$8:$G$496,1,FALSE),"X"))="X"),"","X")</f>
        <v>X</v>
      </c>
    </row>
    <row r="91" spans="1:15" s="78" customFormat="1" ht="48" x14ac:dyDescent="0.2">
      <c r="A91" s="810">
        <f t="shared" si="3"/>
        <v>85</v>
      </c>
      <c r="B91" s="51" t="s">
        <v>850</v>
      </c>
      <c r="C91" s="52" t="s">
        <v>573</v>
      </c>
      <c r="D91" s="56" t="s">
        <v>851</v>
      </c>
      <c r="E91" s="55"/>
      <c r="F91" s="81">
        <f t="shared" si="2"/>
        <v>85</v>
      </c>
      <c r="G91" s="136" t="str">
        <f>IF(((IFERROR(VLOOKUP($B91,'Main Table'!$I$9:$I$497,1,FALSE),"X"))="X"),"","X")</f>
        <v/>
      </c>
      <c r="H91" s="136" t="str">
        <f>IF(((IFERROR(VLOOKUP($B91,'Main Table'!$M$9:$M$497,1,FALSE),"X"))="X"),"","X")</f>
        <v>X</v>
      </c>
      <c r="I91" s="136" t="str">
        <f>IF(((IFERROR(VLOOKUP($B91,'Main Table'!$Q$9:$Q$497,1,FALSE),"X"))="X"),"","X")</f>
        <v/>
      </c>
      <c r="J91" s="136" t="str">
        <f>IF(((IFERROR(VLOOKUP($B91,'Critical Micelle Conc. (CMC)'!$P$9:$P$500,1,FALSE),"X"))="X"),"","X")</f>
        <v/>
      </c>
      <c r="K91" s="136" t="str">
        <f>IF(((IFERROR(VLOOKUP($B91,pKa!$J$8:$J$502,1,FALSE),"X"))="X"),"","X")</f>
        <v/>
      </c>
      <c r="L91" s="136" t="str">
        <f>IF(((IFERROR(VLOOKUP($B91,'Vapor Pressure (VP)'!$N$9:$N$544,1,FALSE),"X"))="X"),"","X")</f>
        <v>X</v>
      </c>
      <c r="M91" s="136" t="str">
        <f>IF(((IFERROR(VLOOKUP($B91,'Solubility (S)'!$P$9:$P$523,1,FALSE),"X"))="X"),"","X")</f>
        <v/>
      </c>
      <c r="N91" s="136" t="str">
        <f>IF(((IFERROR(VLOOKUP($B91,'Henry''s Constant (KH)'!$O$9:$O$495,1,FALSE),"X"))="X"),"","X")</f>
        <v/>
      </c>
      <c r="O91" s="809" t="str">
        <f>IF(((IFERROR(VLOOKUP($B91,'Log Koc'!$G$8:$G$496,1,FALSE),"X"))="X"),"","X")</f>
        <v/>
      </c>
    </row>
    <row r="92" spans="1:15" s="78" customFormat="1" ht="65" thickBot="1" x14ac:dyDescent="0.25">
      <c r="A92" s="812">
        <f t="shared" si="3"/>
        <v>86</v>
      </c>
      <c r="B92" s="813" t="s">
        <v>559</v>
      </c>
      <c r="C92" s="814" t="s">
        <v>573</v>
      </c>
      <c r="D92" s="815" t="s">
        <v>627</v>
      </c>
      <c r="E92" s="816" t="s">
        <v>173</v>
      </c>
      <c r="F92" s="817">
        <f t="shared" si="2"/>
        <v>86</v>
      </c>
      <c r="G92" s="818" t="str">
        <f>IF(((IFERROR(VLOOKUP($B92,'Main Table'!$I$9:$I$497,1,FALSE),"X"))="X"),"","X")</f>
        <v/>
      </c>
      <c r="H92" s="818" t="str">
        <f>IF(((IFERROR(VLOOKUP($B92,'Main Table'!$M$9:$M$497,1,FALSE),"X"))="X"),"","X")</f>
        <v/>
      </c>
      <c r="I92" s="818" t="str">
        <f>IF(((IFERROR(VLOOKUP($B92,'Main Table'!$Q$9:$Q$497,1,FALSE),"X"))="X"),"","X")</f>
        <v/>
      </c>
      <c r="J92" s="818" t="str">
        <f>IF(((IFERROR(VLOOKUP($B92,'Critical Micelle Conc. (CMC)'!$P$9:$P$500,1,FALSE),"X"))="X"),"","X")</f>
        <v/>
      </c>
      <c r="K92" s="818" t="str">
        <f>IF(((IFERROR(VLOOKUP($B92,pKa!$J$8:$J$502,1,FALSE),"X"))="X"),"","X")</f>
        <v/>
      </c>
      <c r="L92" s="818" t="str">
        <f>IF(((IFERROR(VLOOKUP($B92,'Vapor Pressure (VP)'!$N$9:$N$544,1,FALSE),"X"))="X"),"","X")</f>
        <v/>
      </c>
      <c r="M92" s="818" t="str">
        <f>IF(((IFERROR(VLOOKUP($B92,'Solubility (S)'!$P$9:$P$523,1,FALSE),"X"))="X"),"","X")</f>
        <v/>
      </c>
      <c r="N92" s="818" t="str">
        <f>IF(((IFERROR(VLOOKUP($B92,'Henry''s Constant (KH)'!$O$9:$O$495,1,FALSE),"X"))="X"),"","X")</f>
        <v/>
      </c>
      <c r="O92" s="819" t="str">
        <f>IF(((IFERROR(VLOOKUP($B92,'Log Koc'!$G$8:$G$496,1,FALSE),"X"))="X"),"","X")</f>
        <v>X</v>
      </c>
    </row>
    <row r="93" spans="1:15" s="78" customFormat="1" x14ac:dyDescent="0.2">
      <c r="B93" s="79"/>
      <c r="C93" s="79"/>
      <c r="D93" s="80"/>
      <c r="E93" s="79"/>
      <c r="F93" s="808">
        <f t="shared" si="2"/>
        <v>0</v>
      </c>
      <c r="L93" s="390" t="str">
        <f>IF(((IFERROR(VLOOKUP($B93,'Vapor Pressure (VP)'!$N$9:$N$544,1,FALSE),"X"))="X"),"","X")</f>
        <v/>
      </c>
      <c r="M93" s="390" t="str">
        <f>IF(((IFERROR(VLOOKUP($B93,'Solubility (S)'!$P$9:$P$523,1,FALSE),"X"))="X"),"","X")</f>
        <v/>
      </c>
    </row>
    <row r="94" spans="1:15" s="78" customFormat="1" x14ac:dyDescent="0.2">
      <c r="B94" s="79"/>
      <c r="C94" s="79"/>
      <c r="D94" s="80"/>
      <c r="E94" s="79"/>
      <c r="F94" s="81">
        <f t="shared" si="2"/>
        <v>0</v>
      </c>
      <c r="L94" s="390" t="str">
        <f>IF(((IFERROR(VLOOKUP($B94,'Vapor Pressure (VP)'!$N$9:$N$544,1,FALSE),"X"))="X"),"","X")</f>
        <v/>
      </c>
      <c r="M94" s="390" t="str">
        <f>IF(((IFERROR(VLOOKUP($B94,'Solubility (S)'!$P$9:$P$523,1,FALSE),"X"))="X"),"","X")</f>
        <v/>
      </c>
    </row>
    <row r="95" spans="1:15" s="78" customFormat="1" x14ac:dyDescent="0.2">
      <c r="B95" s="79"/>
      <c r="C95" s="79"/>
      <c r="D95" s="80"/>
      <c r="E95" s="79"/>
      <c r="F95" s="81">
        <f t="shared" si="2"/>
        <v>0</v>
      </c>
      <c r="L95" s="390" t="str">
        <f>IF(((IFERROR(VLOOKUP($B95,'Vapor Pressure (VP)'!$N$9:$N$544,1,FALSE),"X"))="X"),"","X")</f>
        <v/>
      </c>
      <c r="M95" s="390" t="str">
        <f>IF(((IFERROR(VLOOKUP($B95,'Solubility (S)'!$P$9:$P$523,1,FALSE),"X"))="X"),"","X")</f>
        <v/>
      </c>
    </row>
    <row r="96" spans="1:15" s="78" customFormat="1" x14ac:dyDescent="0.2">
      <c r="B96" s="79"/>
      <c r="C96" s="79"/>
      <c r="D96" s="80"/>
      <c r="E96" s="79"/>
      <c r="F96" s="81">
        <f t="shared" si="2"/>
        <v>0</v>
      </c>
      <c r="L96" s="390" t="str">
        <f>IF(((IFERROR(VLOOKUP($B96,'Vapor Pressure (VP)'!$N$9:$N$544,1,FALSE),"X"))="X"),"","X")</f>
        <v/>
      </c>
      <c r="M96" s="390" t="str">
        <f>IF(((IFERROR(VLOOKUP($B96,'Solubility (S)'!$P$9:$P$523,1,FALSE),"X"))="X"),"","X")</f>
        <v/>
      </c>
    </row>
    <row r="97" spans="2:13" s="78" customFormat="1" x14ac:dyDescent="0.2">
      <c r="B97" s="79"/>
      <c r="C97" s="79"/>
      <c r="D97" s="80"/>
      <c r="E97" s="79"/>
      <c r="F97" s="81">
        <f t="shared" si="2"/>
        <v>0</v>
      </c>
      <c r="L97" s="390" t="str">
        <f>IF(((IFERROR(VLOOKUP($B97,'Vapor Pressure (VP)'!$N$9:$N$544,1,FALSE),"X"))="X"),"","X")</f>
        <v/>
      </c>
      <c r="M97" s="390" t="str">
        <f>IF(((IFERROR(VLOOKUP($B97,'Solubility (S)'!$P$9:$P$523,1,FALSE),"X"))="X"),"","X")</f>
        <v/>
      </c>
    </row>
    <row r="98" spans="2:13" s="78" customFormat="1" x14ac:dyDescent="0.2">
      <c r="B98" s="79"/>
      <c r="C98" s="79"/>
      <c r="D98" s="80"/>
      <c r="E98" s="79"/>
      <c r="F98" s="81">
        <f t="shared" si="2"/>
        <v>0</v>
      </c>
      <c r="L98" s="390" t="str">
        <f>IF(((IFERROR(VLOOKUP($B98,'Vapor Pressure (VP)'!$N$9:$N$544,1,FALSE),"X"))="X"),"","X")</f>
        <v/>
      </c>
      <c r="M98" s="390" t="str">
        <f>IF(((IFERROR(VLOOKUP($B98,'Solubility (S)'!$P$9:$P$523,1,FALSE),"X"))="X"),"","X")</f>
        <v/>
      </c>
    </row>
    <row r="99" spans="2:13" s="78" customFormat="1" x14ac:dyDescent="0.2">
      <c r="B99" s="79"/>
      <c r="C99" s="79"/>
      <c r="D99" s="80"/>
      <c r="E99" s="79"/>
      <c r="F99" s="81">
        <f t="shared" si="2"/>
        <v>0</v>
      </c>
      <c r="L99" s="390" t="str">
        <f>IF(((IFERROR(VLOOKUP($B99,'Vapor Pressure (VP)'!$N$9:$N$544,1,FALSE),"X"))="X"),"","X")</f>
        <v/>
      </c>
      <c r="M99" s="390" t="str">
        <f>IF(((IFERROR(VLOOKUP($B99,'Solubility (S)'!$P$9:$P$523,1,FALSE),"X"))="X"),"","X")</f>
        <v/>
      </c>
    </row>
    <row r="100" spans="2:13" s="78" customFormat="1" x14ac:dyDescent="0.2">
      <c r="B100" s="79"/>
      <c r="C100" s="79"/>
      <c r="D100" s="80"/>
      <c r="E100" s="79"/>
      <c r="F100" s="81">
        <f t="shared" si="2"/>
        <v>0</v>
      </c>
      <c r="L100" s="390" t="str">
        <f>IF(((IFERROR(VLOOKUP($B100,'Vapor Pressure (VP)'!$N$9:$N$544,1,FALSE),"X"))="X"),"","X")</f>
        <v/>
      </c>
      <c r="M100" s="390" t="str">
        <f>IF(((IFERROR(VLOOKUP($B100,'Solubility (S)'!$P$9:$P$523,1,FALSE),"X"))="X"),"","X")</f>
        <v/>
      </c>
    </row>
    <row r="101" spans="2:13" s="78" customFormat="1" x14ac:dyDescent="0.2">
      <c r="B101" s="79"/>
      <c r="C101" s="79"/>
      <c r="D101" s="80"/>
      <c r="E101" s="79"/>
      <c r="F101" s="81">
        <f t="shared" si="2"/>
        <v>0</v>
      </c>
      <c r="L101" s="390" t="str">
        <f>IF(((IFERROR(VLOOKUP($B101,'Vapor Pressure (VP)'!$N$9:$N$544,1,FALSE),"X"))="X"),"","X")</f>
        <v/>
      </c>
      <c r="M101" s="390" t="str">
        <f>IF(((IFERROR(VLOOKUP($B101,'Solubility (S)'!$P$9:$P$523,1,FALSE),"X"))="X"),"","X")</f>
        <v/>
      </c>
    </row>
    <row r="102" spans="2:13" s="78" customFormat="1" x14ac:dyDescent="0.2">
      <c r="B102" s="79"/>
      <c r="C102" s="79"/>
      <c r="D102" s="80"/>
      <c r="E102" s="79"/>
      <c r="F102" s="81">
        <f t="shared" si="2"/>
        <v>0</v>
      </c>
      <c r="L102" s="390" t="str">
        <f>IF(((IFERROR(VLOOKUP($B102,'Vapor Pressure (VP)'!$N$9:$N$544,1,FALSE),"X"))="X"),"","X")</f>
        <v/>
      </c>
      <c r="M102" s="390" t="str">
        <f>IF(((IFERROR(VLOOKUP($B102,'Solubility (S)'!$P$9:$P$523,1,FALSE),"X"))="X"),"","X")</f>
        <v/>
      </c>
    </row>
    <row r="103" spans="2:13" s="78" customFormat="1" x14ac:dyDescent="0.2">
      <c r="B103" s="79"/>
      <c r="C103" s="79"/>
      <c r="D103" s="80"/>
      <c r="E103" s="79"/>
      <c r="F103" s="81">
        <f t="shared" si="2"/>
        <v>0</v>
      </c>
      <c r="L103" s="390" t="str">
        <f>IF(((IFERROR(VLOOKUP($B103,'Vapor Pressure (VP)'!$N$9:$N$544,1,FALSE),"X"))="X"),"","X")</f>
        <v/>
      </c>
      <c r="M103" s="390" t="str">
        <f>IF(((IFERROR(VLOOKUP($B103,'Solubility (S)'!$P$9:$P$523,1,FALSE),"X"))="X"),"","X")</f>
        <v/>
      </c>
    </row>
    <row r="104" spans="2:13" s="78" customFormat="1" x14ac:dyDescent="0.2">
      <c r="B104" s="79"/>
      <c r="C104" s="79"/>
      <c r="D104" s="80"/>
      <c r="E104" s="79"/>
      <c r="F104" s="81">
        <f t="shared" si="2"/>
        <v>0</v>
      </c>
      <c r="L104" s="390" t="str">
        <f>IF(((IFERROR(VLOOKUP($B104,'Vapor Pressure (VP)'!$N$9:$N$544,1,FALSE),"X"))="X"),"","X")</f>
        <v/>
      </c>
      <c r="M104" s="390" t="str">
        <f>IF(((IFERROR(VLOOKUP($B104,'Solubility (S)'!$P$9:$P$523,1,FALSE),"X"))="X"),"","X")</f>
        <v/>
      </c>
    </row>
    <row r="105" spans="2:13" s="78" customFormat="1" x14ac:dyDescent="0.2">
      <c r="B105" s="79"/>
      <c r="C105" s="79"/>
      <c r="D105" s="80"/>
      <c r="E105" s="79"/>
      <c r="F105" s="81">
        <f t="shared" si="2"/>
        <v>0</v>
      </c>
      <c r="L105" s="390" t="str">
        <f>IF(((IFERROR(VLOOKUP($B105,'Vapor Pressure (VP)'!$N$9:$N$544,1,FALSE),"X"))="X"),"","X")</f>
        <v/>
      </c>
      <c r="M105" s="390" t="str">
        <f>IF(((IFERROR(VLOOKUP($B105,'Solubility (S)'!$P$9:$P$523,1,FALSE),"X"))="X"),"","X")</f>
        <v/>
      </c>
    </row>
    <row r="106" spans="2:13" s="78" customFormat="1" x14ac:dyDescent="0.2">
      <c r="B106" s="79"/>
      <c r="C106" s="79"/>
      <c r="D106" s="80"/>
      <c r="E106" s="79"/>
      <c r="F106" s="81">
        <f t="shared" si="2"/>
        <v>0</v>
      </c>
      <c r="L106" s="390" t="str">
        <f>IF(((IFERROR(VLOOKUP($B106,'Vapor Pressure (VP)'!$N$9:$N$544,1,FALSE),"X"))="X"),"","X")</f>
        <v/>
      </c>
      <c r="M106" s="390" t="str">
        <f>IF(((IFERROR(VLOOKUP($B106,'Solubility (S)'!$P$9:$P$523,1,FALSE),"X"))="X"),"","X")</f>
        <v/>
      </c>
    </row>
    <row r="107" spans="2:13" s="78" customFormat="1" x14ac:dyDescent="0.2">
      <c r="B107" s="79"/>
      <c r="C107" s="79"/>
      <c r="D107" s="80"/>
      <c r="E107" s="79"/>
      <c r="F107" s="81">
        <f t="shared" si="2"/>
        <v>0</v>
      </c>
      <c r="L107" s="390" t="str">
        <f>IF(((IFERROR(VLOOKUP($B107,'Vapor Pressure (VP)'!$N$9:$N$544,1,FALSE),"X"))="X"),"","X")</f>
        <v/>
      </c>
      <c r="M107" s="390" t="str">
        <f>IF(((IFERROR(VLOOKUP($B107,'Solubility (S)'!$P$9:$P$523,1,FALSE),"X"))="X"),"","X")</f>
        <v/>
      </c>
    </row>
    <row r="108" spans="2:13" s="78" customFormat="1" x14ac:dyDescent="0.2">
      <c r="B108" s="79"/>
      <c r="C108" s="79"/>
      <c r="D108" s="80"/>
      <c r="E108" s="79"/>
      <c r="F108" s="81">
        <f t="shared" si="2"/>
        <v>0</v>
      </c>
      <c r="L108" s="390" t="str">
        <f>IF(((IFERROR(VLOOKUP($B108,'Vapor Pressure (VP)'!$N$9:$N$544,1,FALSE),"X"))="X"),"","X")</f>
        <v/>
      </c>
      <c r="M108" s="390" t="str">
        <f>IF(((IFERROR(VLOOKUP($B108,'Solubility (S)'!$P$9:$P$523,1,FALSE),"X"))="X"),"","X")</f>
        <v/>
      </c>
    </row>
    <row r="109" spans="2:13" s="78" customFormat="1" x14ac:dyDescent="0.2">
      <c r="B109" s="79"/>
      <c r="C109" s="79"/>
      <c r="D109" s="80"/>
      <c r="E109" s="79"/>
      <c r="F109" s="81">
        <f t="shared" si="2"/>
        <v>0</v>
      </c>
      <c r="L109" s="390" t="str">
        <f>IF(((IFERROR(VLOOKUP($B109,'Vapor Pressure (VP)'!$N$9:$N$544,1,FALSE),"X"))="X"),"","X")</f>
        <v/>
      </c>
      <c r="M109" s="390" t="str">
        <f>IF(((IFERROR(VLOOKUP($B109,'Solubility (S)'!$P$9:$P$523,1,FALSE),"X"))="X"),"","X")</f>
        <v/>
      </c>
    </row>
    <row r="110" spans="2:13" s="78" customFormat="1" x14ac:dyDescent="0.2">
      <c r="B110" s="79"/>
      <c r="C110" s="79"/>
      <c r="D110" s="80"/>
      <c r="E110" s="79"/>
      <c r="F110" s="81">
        <f t="shared" si="2"/>
        <v>0</v>
      </c>
      <c r="L110" s="390" t="str">
        <f>IF(((IFERROR(VLOOKUP($B110,'Vapor Pressure (VP)'!$N$9:$N$544,1,FALSE),"X"))="X"),"","X")</f>
        <v/>
      </c>
      <c r="M110" s="390" t="str">
        <f>IF(((IFERROR(VLOOKUP($B110,'Solubility (S)'!$P$9:$P$523,1,FALSE),"X"))="X"),"","X")</f>
        <v/>
      </c>
    </row>
    <row r="111" spans="2:13" s="78" customFormat="1" x14ac:dyDescent="0.2">
      <c r="B111" s="79"/>
      <c r="C111" s="79"/>
      <c r="D111" s="80"/>
      <c r="E111" s="79"/>
      <c r="F111" s="81">
        <f t="shared" si="2"/>
        <v>0</v>
      </c>
      <c r="L111" s="390" t="str">
        <f>IF(((IFERROR(VLOOKUP($B111,'Vapor Pressure (VP)'!$N$9:$N$544,1,FALSE),"X"))="X"),"","X")</f>
        <v/>
      </c>
      <c r="M111" s="390" t="str">
        <f>IF(((IFERROR(VLOOKUP($B111,'Solubility (S)'!$P$9:$P$523,1,FALSE),"X"))="X"),"","X")</f>
        <v/>
      </c>
    </row>
    <row r="112" spans="2:13" s="78" customFormat="1" x14ac:dyDescent="0.2">
      <c r="B112" s="79"/>
      <c r="C112" s="79"/>
      <c r="D112" s="80"/>
      <c r="E112" s="79"/>
      <c r="F112" s="81">
        <f t="shared" si="2"/>
        <v>0</v>
      </c>
      <c r="L112" s="390" t="str">
        <f>IF(((IFERROR(VLOOKUP($B112,'Vapor Pressure (VP)'!$N$9:$N$544,1,FALSE),"X"))="X"),"","X")</f>
        <v/>
      </c>
      <c r="M112" s="390" t="str">
        <f>IF(((IFERROR(VLOOKUP($B112,'Solubility (S)'!$P$9:$P$523,1,FALSE),"X"))="X"),"","X")</f>
        <v/>
      </c>
    </row>
    <row r="113" spans="2:13" s="78" customFormat="1" x14ac:dyDescent="0.2">
      <c r="B113" s="79"/>
      <c r="C113" s="79"/>
      <c r="D113" s="80"/>
      <c r="E113" s="79"/>
      <c r="F113" s="81">
        <f t="shared" si="2"/>
        <v>0</v>
      </c>
      <c r="L113" s="390" t="str">
        <f>IF(((IFERROR(VLOOKUP($B113,'Vapor Pressure (VP)'!$N$9:$N$544,1,FALSE),"X"))="X"),"","X")</f>
        <v/>
      </c>
      <c r="M113" s="390" t="str">
        <f>IF(((IFERROR(VLOOKUP($B113,'Solubility (S)'!$P$9:$P$523,1,FALSE),"X"))="X"),"","X")</f>
        <v/>
      </c>
    </row>
    <row r="114" spans="2:13" s="78" customFormat="1" x14ac:dyDescent="0.2">
      <c r="B114" s="79"/>
      <c r="C114" s="79"/>
      <c r="D114" s="80"/>
      <c r="E114" s="79"/>
      <c r="F114" s="81">
        <f t="shared" si="2"/>
        <v>0</v>
      </c>
      <c r="L114" s="390" t="str">
        <f>IF(((IFERROR(VLOOKUP($B114,'Vapor Pressure (VP)'!$N$9:$N$544,1,FALSE),"X"))="X"),"","X")</f>
        <v/>
      </c>
      <c r="M114" s="390" t="str">
        <f>IF(((IFERROR(VLOOKUP($B114,'Solubility (S)'!$P$9:$P$523,1,FALSE),"X"))="X"),"","X")</f>
        <v/>
      </c>
    </row>
    <row r="115" spans="2:13" s="78" customFormat="1" x14ac:dyDescent="0.2">
      <c r="B115" s="79"/>
      <c r="C115" s="79"/>
      <c r="D115" s="80"/>
      <c r="E115" s="79"/>
      <c r="F115" s="81">
        <f t="shared" si="2"/>
        <v>0</v>
      </c>
      <c r="L115" s="390" t="str">
        <f>IF(((IFERROR(VLOOKUP($B115,'Vapor Pressure (VP)'!$N$9:$N$544,1,FALSE),"X"))="X"),"","X")</f>
        <v/>
      </c>
      <c r="M115" s="390" t="str">
        <f>IF(((IFERROR(VLOOKUP($B115,'Solubility (S)'!$P$9:$P$523,1,FALSE),"X"))="X"),"","X")</f>
        <v/>
      </c>
    </row>
    <row r="116" spans="2:13" s="78" customFormat="1" x14ac:dyDescent="0.2">
      <c r="B116" s="79"/>
      <c r="C116" s="79"/>
      <c r="D116" s="80"/>
      <c r="E116" s="79"/>
      <c r="F116" s="81">
        <f t="shared" si="2"/>
        <v>0</v>
      </c>
      <c r="L116" s="390" t="str">
        <f>IF(((IFERROR(VLOOKUP($B116,'Vapor Pressure (VP)'!$N$9:$N$544,1,FALSE),"X"))="X"),"","X")</f>
        <v/>
      </c>
      <c r="M116" s="390" t="str">
        <f>IF(((IFERROR(VLOOKUP($B116,'Solubility (S)'!$P$9:$P$523,1,FALSE),"X"))="X"),"","X")</f>
        <v/>
      </c>
    </row>
    <row r="117" spans="2:13" s="78" customFormat="1" x14ac:dyDescent="0.2">
      <c r="B117" s="79"/>
      <c r="C117" s="79"/>
      <c r="D117" s="80"/>
      <c r="E117" s="79"/>
      <c r="F117" s="81">
        <f t="shared" si="2"/>
        <v>0</v>
      </c>
      <c r="L117" s="390" t="str">
        <f>IF(((IFERROR(VLOOKUP($B117,'Vapor Pressure (VP)'!$N$9:$N$544,1,FALSE),"X"))="X"),"","X")</f>
        <v/>
      </c>
      <c r="M117" s="390" t="str">
        <f>IF(((IFERROR(VLOOKUP($B117,'Solubility (S)'!$P$9:$P$523,1,FALSE),"X"))="X"),"","X")</f>
        <v/>
      </c>
    </row>
    <row r="118" spans="2:13" s="78" customFormat="1" x14ac:dyDescent="0.2">
      <c r="B118" s="79"/>
      <c r="C118" s="79"/>
      <c r="D118" s="80"/>
      <c r="E118" s="79"/>
      <c r="F118" s="81">
        <f t="shared" si="2"/>
        <v>0</v>
      </c>
      <c r="L118" s="390" t="str">
        <f>IF(((IFERROR(VLOOKUP($B118,'Vapor Pressure (VP)'!$N$9:$N$544,1,FALSE),"X"))="X"),"","X")</f>
        <v/>
      </c>
      <c r="M118" s="390" t="str">
        <f>IF(((IFERROR(VLOOKUP($B118,'Solubility (S)'!$P$9:$P$523,1,FALSE),"X"))="X"),"","X")</f>
        <v/>
      </c>
    </row>
    <row r="119" spans="2:13" x14ac:dyDescent="0.2">
      <c r="F119" s="81">
        <f t="shared" si="2"/>
        <v>0</v>
      </c>
      <c r="L119" s="390" t="str">
        <f>IF(((IFERROR(VLOOKUP($B119,'Vapor Pressure (VP)'!$N$9:$N$544,1,FALSE),"X"))="X"),"","X")</f>
        <v/>
      </c>
      <c r="M119" s="390" t="str">
        <f>IF(((IFERROR(VLOOKUP($B119,'Solubility (S)'!$P$9:$P$523,1,FALSE),"X"))="X"),"","X")</f>
        <v/>
      </c>
    </row>
  </sheetData>
  <sheetProtection algorithmName="SHA-512" hashValue="VTf957CLlCim6wiORk1vGcIm3x8kMqzh7Ict/TBaTtDiTrgn4OtRbVMV+oXEYSv+7ELDwe0wGinRgxTzRcc+KQ==" saltValue="KF9h/gwpFPetM6etr0vlwA==" spinCount="100000" sheet="1" objects="1" scenarios="1"/>
  <sortState xmlns:xlrd2="http://schemas.microsoft.com/office/spreadsheetml/2017/richdata2" ref="A7:O92">
    <sortCondition ref="B7:B92"/>
  </sortState>
  <mergeCells count="2">
    <mergeCell ref="G5:O5"/>
    <mergeCell ref="A2:O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A16C7-A853-4730-8667-9F0402F01AC6}">
  <dimension ref="A1:C3"/>
  <sheetViews>
    <sheetView workbookViewId="0">
      <selection activeCell="A6" sqref="A6"/>
    </sheetView>
  </sheetViews>
  <sheetFormatPr baseColWidth="10" defaultColWidth="9" defaultRowHeight="15" x14ac:dyDescent="0.2"/>
  <cols>
    <col min="1" max="1" width="9" style="171"/>
    <col min="2" max="2" width="10.6640625" style="171" bestFit="1" customWidth="1"/>
    <col min="3" max="3" width="16.33203125" style="171" customWidth="1"/>
    <col min="4" max="16384" width="9" style="171"/>
  </cols>
  <sheetData>
    <row r="1" spans="1:3" x14ac:dyDescent="0.2">
      <c r="A1" s="175" t="s">
        <v>779</v>
      </c>
      <c r="B1" s="175" t="s">
        <v>780</v>
      </c>
      <c r="C1" s="175" t="s">
        <v>714</v>
      </c>
    </row>
    <row r="2" spans="1:3" x14ac:dyDescent="0.2">
      <c r="A2" s="176" t="s">
        <v>781</v>
      </c>
      <c r="B2" s="172" t="s">
        <v>782</v>
      </c>
      <c r="C2" s="173">
        <v>8.2057366080959995E-2</v>
      </c>
    </row>
    <row r="3" spans="1:3" x14ac:dyDescent="0.2">
      <c r="A3" s="176" t="s">
        <v>781</v>
      </c>
      <c r="B3" s="171" t="s">
        <v>783</v>
      </c>
      <c r="C3" s="175">
        <v>8314.4626181532403</v>
      </c>
    </row>
  </sheetData>
  <sheetProtection algorithmName="SHA-512" hashValue="GlULbSmSfIcPOIElPyZYxYJT7FiNwyFShed6cD4h9oew7f0+NjJXpKwK0f51f09FkSLCbY+7n00bG0IDVnTTYw==" saltValue="JMBc4JwdyZp59YFx0mW3Y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Main Table</vt:lpstr>
      <vt:lpstr>Solubility (S)</vt:lpstr>
      <vt:lpstr>Vapor Pressure (VP)</vt:lpstr>
      <vt:lpstr>Henry's Constant (KH)</vt:lpstr>
      <vt:lpstr>Critical Micelle Conc. (CMC)</vt:lpstr>
      <vt:lpstr>Log Koc</vt:lpstr>
      <vt:lpstr>pKa</vt:lpstr>
      <vt:lpstr>References</vt:lpstr>
      <vt:lpstr>Constants</vt:lpstr>
      <vt:lpstr>'Main Table'!OLE_LINK387</vt:lpstr>
      <vt:lpstr>'Main Table'!OLE_LINK482</vt:lpstr>
      <vt:lpstr>'Main Table'!OLE_LINK51</vt:lpstr>
      <vt:lpstr>'Main Table'!OLE_LINK79</vt:lpstr>
      <vt:lpstr>R_atm</vt:lpstr>
      <vt:lpstr>R_Pa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2021-08-18T14:15:33Z</cp:lastPrinted>
  <dcterms:created xsi:type="dcterms:W3CDTF">2017-04-26T21:25:55Z</dcterms:created>
  <dcterms:modified xsi:type="dcterms:W3CDTF">2022-01-06T20:38:53Z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